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60" windowWidth="28530" windowHeight="9990" activeTab="1"/>
  </bookViews>
  <sheets>
    <sheet name="Rekapitulace stavby" sheetId="1" r:id="rId1"/>
    <sheet name="SO-04 - Modernizace sociá..." sheetId="2" r:id="rId2"/>
    <sheet name="Pokyny pro vyplnění" sheetId="4" r:id="rId3"/>
  </sheets>
  <definedNames>
    <definedName name="_xlnm._FilterDatabase" localSheetId="1" hidden="1">'SO-04 - Modernizace sociá...'!$C$101:$K$511</definedName>
    <definedName name="_xlnm.Print_Titles" localSheetId="0">'Rekapitulace stavby'!$52:$52</definedName>
    <definedName name="_xlnm.Print_Titles" localSheetId="1">'SO-04 - Modernizace sociá...'!$101:$101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'SO-04 - Modernizace sociá...'!$C$4:$J$39,'SO-04 - Modernizace sociá...'!$C$45:$J$83,'SO-04 - Modernizace sociá...'!$C$89:$K$511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T491" i="2" s="1"/>
  <c r="R492" i="2"/>
  <c r="R491" i="2" s="1"/>
  <c r="P492" i="2"/>
  <c r="P491" i="2" s="1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3" i="2"/>
  <c r="BH403" i="2"/>
  <c r="BG403" i="2"/>
  <c r="BF403" i="2"/>
  <c r="T403" i="2"/>
  <c r="R403" i="2"/>
  <c r="P403" i="2"/>
  <c r="BI393" i="2"/>
  <c r="BH393" i="2"/>
  <c r="BG393" i="2"/>
  <c r="BF393" i="2"/>
  <c r="T393" i="2"/>
  <c r="R393" i="2"/>
  <c r="P393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T332" i="2" s="1"/>
  <c r="R333" i="2"/>
  <c r="R332" i="2" s="1"/>
  <c r="P333" i="2"/>
  <c r="P332" i="2" s="1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T182" i="2"/>
  <c r="R183" i="2"/>
  <c r="R182" i="2" s="1"/>
  <c r="P183" i="2"/>
  <c r="P182" i="2" s="1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 s="1"/>
  <c r="R136" i="2"/>
  <c r="R135" i="2"/>
  <c r="P136" i="2"/>
  <c r="P135" i="2" s="1"/>
  <c r="BI132" i="2"/>
  <c r="BH132" i="2"/>
  <c r="BG132" i="2"/>
  <c r="BF132" i="2"/>
  <c r="T132" i="2"/>
  <c r="T131" i="2" s="1"/>
  <c r="R132" i="2"/>
  <c r="R131" i="2" s="1"/>
  <c r="P132" i="2"/>
  <c r="P131" i="2" s="1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T104" i="2" s="1"/>
  <c r="R105" i="2"/>
  <c r="R104" i="2"/>
  <c r="P105" i="2"/>
  <c r="P104" i="2" s="1"/>
  <c r="J99" i="2"/>
  <c r="J98" i="2"/>
  <c r="F98" i="2"/>
  <c r="F96" i="2"/>
  <c r="E94" i="2"/>
  <c r="J55" i="2"/>
  <c r="J54" i="2"/>
  <c r="F54" i="2"/>
  <c r="F52" i="2"/>
  <c r="E50" i="2"/>
  <c r="J18" i="2"/>
  <c r="E18" i="2"/>
  <c r="F99" i="2"/>
  <c r="J17" i="2"/>
  <c r="J12" i="2"/>
  <c r="J96" i="2" s="1"/>
  <c r="E7" i="2"/>
  <c r="E92" i="2" s="1"/>
  <c r="AS54" i="1"/>
  <c r="L50" i="1"/>
  <c r="AM50" i="1"/>
  <c r="AM49" i="1"/>
  <c r="L49" i="1"/>
  <c r="AM47" i="1"/>
  <c r="L47" i="1"/>
  <c r="L45" i="1"/>
  <c r="L44" i="1"/>
  <c r="J485" i="2"/>
  <c r="J474" i="2"/>
  <c r="BK436" i="2"/>
  <c r="J425" i="2"/>
  <c r="J375" i="2"/>
  <c r="J364" i="2"/>
  <c r="BK339" i="2"/>
  <c r="BK324" i="2"/>
  <c r="BK292" i="2"/>
  <c r="J282" i="2"/>
  <c r="J267" i="2"/>
  <c r="BK249" i="2"/>
  <c r="BK509" i="2"/>
  <c r="BK487" i="2"/>
  <c r="BK465" i="2"/>
  <c r="J436" i="2"/>
  <c r="J373" i="2"/>
  <c r="J347" i="2"/>
  <c r="BK337" i="2"/>
  <c r="J312" i="2"/>
  <c r="J284" i="2"/>
  <c r="BK261" i="2"/>
  <c r="BK242" i="2"/>
  <c r="BK234" i="2"/>
  <c r="J221" i="2"/>
  <c r="BK208" i="2"/>
  <c r="J194" i="2"/>
  <c r="BK183" i="2"/>
  <c r="J471" i="2"/>
  <c r="J449" i="2"/>
  <c r="BK425" i="2"/>
  <c r="BK393" i="2"/>
  <c r="BK364" i="2"/>
  <c r="J356" i="2"/>
  <c r="BK341" i="2"/>
  <c r="BK333" i="2"/>
  <c r="J326" i="2"/>
  <c r="BK296" i="2"/>
  <c r="BK290" i="2"/>
  <c r="BK278" i="2"/>
  <c r="BK259" i="2"/>
  <c r="BK244" i="2"/>
  <c r="J226" i="2"/>
  <c r="J213" i="2"/>
  <c r="BK203" i="2"/>
  <c r="J189" i="2"/>
  <c r="BK176" i="2"/>
  <c r="BK166" i="2"/>
  <c r="J144" i="2"/>
  <c r="J139" i="2"/>
  <c r="J115" i="2"/>
  <c r="J105" i="2"/>
  <c r="BK477" i="2"/>
  <c r="BK467" i="2"/>
  <c r="J420" i="2"/>
  <c r="J393" i="2"/>
  <c r="BK351" i="2"/>
  <c r="BK343" i="2"/>
  <c r="BK316" i="2"/>
  <c r="J306" i="2"/>
  <c r="J298" i="2"/>
  <c r="J276" i="2"/>
  <c r="J257" i="2"/>
  <c r="BK240" i="2"/>
  <c r="BK226" i="2"/>
  <c r="J176" i="2"/>
  <c r="J169" i="2"/>
  <c r="J156" i="2"/>
  <c r="J147" i="2"/>
  <c r="BK132" i="2"/>
  <c r="BK115" i="2"/>
  <c r="BK105" i="2"/>
  <c r="J489" i="2"/>
  <c r="J454" i="2"/>
  <c r="BK431" i="2"/>
  <c r="J412" i="2"/>
  <c r="J368" i="2"/>
  <c r="BK360" i="2"/>
  <c r="BK353" i="2"/>
  <c r="J316" i="2"/>
  <c r="BK298" i="2"/>
  <c r="J290" i="2"/>
  <c r="J278" i="2"/>
  <c r="BK263" i="2"/>
  <c r="BK510" i="2"/>
  <c r="J492" i="2"/>
  <c r="J481" i="2"/>
  <c r="BK460" i="2"/>
  <c r="J433" i="2"/>
  <c r="J349" i="2"/>
  <c r="J341" i="2"/>
  <c r="J314" i="2"/>
  <c r="J286" i="2"/>
  <c r="BK271" i="2"/>
  <c r="J253" i="2"/>
  <c r="J238" i="2"/>
  <c r="BK232" i="2"/>
  <c r="BK211" i="2"/>
  <c r="J203" i="2"/>
  <c r="J187" i="2"/>
  <c r="J479" i="2"/>
  <c r="J465" i="2"/>
  <c r="J428" i="2"/>
  <c r="BK420" i="2"/>
  <c r="BK368" i="2"/>
  <c r="J360" i="2"/>
  <c r="BK345" i="2"/>
  <c r="J330" i="2"/>
  <c r="J318" i="2"/>
  <c r="BK302" i="2"/>
  <c r="J292" i="2"/>
  <c r="BK280" i="2"/>
  <c r="J265" i="2"/>
  <c r="BK253" i="2"/>
  <c r="J232" i="2"/>
  <c r="J211" i="2"/>
  <c r="BK205" i="2"/>
  <c r="BK194" i="2"/>
  <c r="J183" i="2"/>
  <c r="J171" i="2"/>
  <c r="BK160" i="2"/>
  <c r="BK147" i="2"/>
  <c r="BK142" i="2"/>
  <c r="J128" i="2"/>
  <c r="J112" i="2"/>
  <c r="BK485" i="2"/>
  <c r="BK471" i="2"/>
  <c r="BK454" i="2"/>
  <c r="J423" i="2"/>
  <c r="J403" i="2"/>
  <c r="J353" i="2"/>
  <c r="J345" i="2"/>
  <c r="BK321" i="2"/>
  <c r="BK312" i="2"/>
  <c r="BK288" i="2"/>
  <c r="J271" i="2"/>
  <c r="BK255" i="2"/>
  <c r="BK238" i="2"/>
  <c r="BK224" i="2"/>
  <c r="J216" i="2"/>
  <c r="J160" i="2"/>
  <c r="J150" i="2"/>
  <c r="J142" i="2"/>
  <c r="BK128" i="2"/>
  <c r="BK112" i="2"/>
  <c r="BK481" i="2"/>
  <c r="J451" i="2"/>
  <c r="BK433" i="2"/>
  <c r="BK418" i="2"/>
  <c r="BK370" i="2"/>
  <c r="J362" i="2"/>
  <c r="BK326" i="2"/>
  <c r="BK306" i="2"/>
  <c r="J294" i="2"/>
  <c r="BK282" i="2"/>
  <c r="J274" i="2"/>
  <c r="BK251" i="2"/>
  <c r="J510" i="2"/>
  <c r="BK499" i="2"/>
  <c r="BK483" i="2"/>
  <c r="J463" i="2"/>
  <c r="BK449" i="2"/>
  <c r="J370" i="2"/>
  <c r="J339" i="2"/>
  <c r="J335" i="2"/>
  <c r="J310" i="2"/>
  <c r="BK274" i="2"/>
  <c r="J255" i="2"/>
  <c r="J249" i="2"/>
  <c r="J236" i="2"/>
  <c r="BK228" i="2"/>
  <c r="BK213" i="2"/>
  <c r="J200" i="2"/>
  <c r="BK191" i="2"/>
  <c r="BK489" i="2"/>
  <c r="BK469" i="2"/>
  <c r="J431" i="2"/>
  <c r="BK403" i="2"/>
  <c r="BK362" i="2"/>
  <c r="BK349" i="2"/>
  <c r="BK335" i="2"/>
  <c r="J321" i="2"/>
  <c r="J304" i="2"/>
  <c r="BK294" i="2"/>
  <c r="J288" i="2"/>
  <c r="J269" i="2"/>
  <c r="J263" i="2"/>
  <c r="BK246" i="2"/>
  <c r="J228" i="2"/>
  <c r="BK216" i="2"/>
  <c r="BK200" i="2"/>
  <c r="J191" i="2"/>
  <c r="BK179" i="2"/>
  <c r="BK169" i="2"/>
  <c r="BK156" i="2"/>
  <c r="BK150" i="2"/>
  <c r="J132" i="2"/>
  <c r="J125" i="2"/>
  <c r="BK109" i="2"/>
  <c r="BK474" i="2"/>
  <c r="BK463" i="2"/>
  <c r="J446" i="2"/>
  <c r="J418" i="2"/>
  <c r="BK373" i="2"/>
  <c r="BK347" i="2"/>
  <c r="BK328" i="2"/>
  <c r="BK308" i="2"/>
  <c r="J300" i="2"/>
  <c r="BK276" i="2"/>
  <c r="J259" i="2"/>
  <c r="J242" i="2"/>
  <c r="BK230" i="2"/>
  <c r="J219" i="2"/>
  <c r="BK173" i="2"/>
  <c r="J166" i="2"/>
  <c r="J153" i="2"/>
  <c r="BK139" i="2"/>
  <c r="BK125" i="2"/>
  <c r="J109" i="2"/>
  <c r="BK492" i="2"/>
  <c r="J477" i="2"/>
  <c r="BK446" i="2"/>
  <c r="BK428" i="2"/>
  <c r="J384" i="2"/>
  <c r="J366" i="2"/>
  <c r="BK356" i="2"/>
  <c r="BK330" i="2"/>
  <c r="BK314" i="2"/>
  <c r="J296" i="2"/>
  <c r="J280" i="2"/>
  <c r="BK265" i="2"/>
  <c r="J244" i="2"/>
  <c r="J509" i="2"/>
  <c r="J499" i="2"/>
  <c r="BK479" i="2"/>
  <c r="BK451" i="2"/>
  <c r="BK375" i="2"/>
  <c r="J343" i="2"/>
  <c r="J324" i="2"/>
  <c r="J302" i="2"/>
  <c r="BK269" i="2"/>
  <c r="J251" i="2"/>
  <c r="J240" i="2"/>
  <c r="J230" i="2"/>
  <c r="BK219" i="2"/>
  <c r="J205" i="2"/>
  <c r="J197" i="2"/>
  <c r="BK189" i="2"/>
  <c r="J487" i="2"/>
  <c r="J467" i="2"/>
  <c r="J443" i="2"/>
  <c r="BK423" i="2"/>
  <c r="BK384" i="2"/>
  <c r="J351" i="2"/>
  <c r="J337" i="2"/>
  <c r="J328" i="2"/>
  <c r="J308" i="2"/>
  <c r="BK300" i="2"/>
  <c r="BK284" i="2"/>
  <c r="BK267" i="2"/>
  <c r="BK257" i="2"/>
  <c r="BK236" i="2"/>
  <c r="J224" i="2"/>
  <c r="J208" i="2"/>
  <c r="BK197" i="2"/>
  <c r="BK187" i="2"/>
  <c r="J173" i="2"/>
  <c r="J158" i="2"/>
  <c r="BK153" i="2"/>
  <c r="BK136" i="2"/>
  <c r="BK121" i="2"/>
  <c r="J483" i="2"/>
  <c r="J469" i="2"/>
  <c r="J460" i="2"/>
  <c r="BK443" i="2"/>
  <c r="BK412" i="2"/>
  <c r="BK366" i="2"/>
  <c r="J333" i="2"/>
  <c r="BK318" i="2"/>
  <c r="BK310" i="2"/>
  <c r="BK304" i="2"/>
  <c r="BK286" i="2"/>
  <c r="J261" i="2"/>
  <c r="J246" i="2"/>
  <c r="J234" i="2"/>
  <c r="BK221" i="2"/>
  <c r="J179" i="2"/>
  <c r="BK171" i="2"/>
  <c r="BK158" i="2"/>
  <c r="BK144" i="2"/>
  <c r="J136" i="2"/>
  <c r="J121" i="2"/>
  <c r="F37" i="2" l="1"/>
  <c r="BD55" i="1" s="1"/>
  <c r="BD54" i="1" s="1"/>
  <c r="W33" i="1" s="1"/>
  <c r="T108" i="2"/>
  <c r="T124" i="2"/>
  <c r="P138" i="2"/>
  <c r="BK186" i="2"/>
  <c r="BK207" i="2"/>
  <c r="J207" i="2" s="1"/>
  <c r="J70" i="2" s="1"/>
  <c r="R207" i="2"/>
  <c r="T223" i="2"/>
  <c r="P248" i="2"/>
  <c r="J34" i="2"/>
  <c r="AW55" i="1" s="1"/>
  <c r="BK108" i="2"/>
  <c r="J108" i="2" s="1"/>
  <c r="J62" i="2" s="1"/>
  <c r="BK124" i="2"/>
  <c r="J124" i="2"/>
  <c r="J63" i="2" s="1"/>
  <c r="BK138" i="2"/>
  <c r="J138" i="2" s="1"/>
  <c r="J66" i="2" s="1"/>
  <c r="T186" i="2"/>
  <c r="P207" i="2"/>
  <c r="P223" i="2"/>
  <c r="BK273" i="2"/>
  <c r="J273" i="2" s="1"/>
  <c r="J73" i="2" s="1"/>
  <c r="P273" i="2"/>
  <c r="BK334" i="2"/>
  <c r="J334" i="2" s="1"/>
  <c r="J75" i="2" s="1"/>
  <c r="R334" i="2"/>
  <c r="P355" i="2"/>
  <c r="T355" i="2"/>
  <c r="P372" i="2"/>
  <c r="BK427" i="2"/>
  <c r="J427" i="2" s="1"/>
  <c r="J78" i="2" s="1"/>
  <c r="T427" i="2"/>
  <c r="T453" i="2"/>
  <c r="R473" i="2"/>
  <c r="F35" i="2"/>
  <c r="BB55" i="1"/>
  <c r="BB54" i="1" s="1"/>
  <c r="W31" i="1" s="1"/>
  <c r="P108" i="2"/>
  <c r="P103" i="2"/>
  <c r="P124" i="2"/>
  <c r="R138" i="2"/>
  <c r="R186" i="2"/>
  <c r="T207" i="2"/>
  <c r="R223" i="2"/>
  <c r="T248" i="2"/>
  <c r="R273" i="2"/>
  <c r="T334" i="2"/>
  <c r="BK372" i="2"/>
  <c r="J372" i="2"/>
  <c r="J77" i="2" s="1"/>
  <c r="T372" i="2"/>
  <c r="R427" i="2"/>
  <c r="P453" i="2"/>
  <c r="BK473" i="2"/>
  <c r="J473" i="2" s="1"/>
  <c r="J80" i="2" s="1"/>
  <c r="T473" i="2"/>
  <c r="F34" i="2"/>
  <c r="BA55" i="1" s="1"/>
  <c r="BA54" i="1" s="1"/>
  <c r="AW54" i="1" s="1"/>
  <c r="AK30" i="1" s="1"/>
  <c r="F36" i="2"/>
  <c r="BC55" i="1" s="1"/>
  <c r="BC54" i="1" s="1"/>
  <c r="AY54" i="1" s="1"/>
  <c r="R108" i="2"/>
  <c r="R124" i="2"/>
  <c r="T138" i="2"/>
  <c r="P186" i="2"/>
  <c r="BK223" i="2"/>
  <c r="J223" i="2" s="1"/>
  <c r="J71" i="2" s="1"/>
  <c r="BK248" i="2"/>
  <c r="J248" i="2" s="1"/>
  <c r="J72" i="2" s="1"/>
  <c r="R248" i="2"/>
  <c r="T273" i="2"/>
  <c r="P334" i="2"/>
  <c r="BK355" i="2"/>
  <c r="J355" i="2"/>
  <c r="J76" i="2" s="1"/>
  <c r="R355" i="2"/>
  <c r="R372" i="2"/>
  <c r="P427" i="2"/>
  <c r="BK453" i="2"/>
  <c r="J453" i="2"/>
  <c r="J79" i="2" s="1"/>
  <c r="R453" i="2"/>
  <c r="P473" i="2"/>
  <c r="BK508" i="2"/>
  <c r="J508" i="2" s="1"/>
  <c r="J82" i="2" s="1"/>
  <c r="P508" i="2"/>
  <c r="R508" i="2"/>
  <c r="T508" i="2"/>
  <c r="E48" i="2"/>
  <c r="BE112" i="2"/>
  <c r="BE125" i="2"/>
  <c r="BE128" i="2"/>
  <c r="BE136" i="2"/>
  <c r="BE139" i="2"/>
  <c r="BE153" i="2"/>
  <c r="BE158" i="2"/>
  <c r="BE171" i="2"/>
  <c r="BE219" i="2"/>
  <c r="BE232" i="2"/>
  <c r="BE242" i="2"/>
  <c r="BE259" i="2"/>
  <c r="BE263" i="2"/>
  <c r="BE265" i="2"/>
  <c r="BE267" i="2"/>
  <c r="BE278" i="2"/>
  <c r="BE282" i="2"/>
  <c r="BE294" i="2"/>
  <c r="BE314" i="2"/>
  <c r="BE324" i="2"/>
  <c r="BE335" i="2"/>
  <c r="BE337" i="2"/>
  <c r="BE339" i="2"/>
  <c r="BE356" i="2"/>
  <c r="BE362" i="2"/>
  <c r="BE364" i="2"/>
  <c r="BE375" i="2"/>
  <c r="BE428" i="2"/>
  <c r="BE431" i="2"/>
  <c r="BE433" i="2"/>
  <c r="BE446" i="2"/>
  <c r="BE465" i="2"/>
  <c r="BE479" i="2"/>
  <c r="BE483" i="2"/>
  <c r="J52" i="2"/>
  <c r="F55" i="2"/>
  <c r="BE105" i="2"/>
  <c r="BE109" i="2"/>
  <c r="BE115" i="2"/>
  <c r="BE121" i="2"/>
  <c r="BE132" i="2"/>
  <c r="BE142" i="2"/>
  <c r="BE144" i="2"/>
  <c r="BE147" i="2"/>
  <c r="BE150" i="2"/>
  <c r="BE156" i="2"/>
  <c r="BE160" i="2"/>
  <c r="BE166" i="2"/>
  <c r="BE169" i="2"/>
  <c r="BE173" i="2"/>
  <c r="BE176" i="2"/>
  <c r="BE179" i="2"/>
  <c r="BE187" i="2"/>
  <c r="BE191" i="2"/>
  <c r="BE194" i="2"/>
  <c r="BE197" i="2"/>
  <c r="BE200" i="2"/>
  <c r="BE203" i="2"/>
  <c r="BE205" i="2"/>
  <c r="BE213" i="2"/>
  <c r="BE224" i="2"/>
  <c r="BE228" i="2"/>
  <c r="BE230" i="2"/>
  <c r="BE240" i="2"/>
  <c r="BE249" i="2"/>
  <c r="BE261" i="2"/>
  <c r="BE269" i="2"/>
  <c r="BE271" i="2"/>
  <c r="BE274" i="2"/>
  <c r="BE286" i="2"/>
  <c r="BE306" i="2"/>
  <c r="BE310" i="2"/>
  <c r="BE312" i="2"/>
  <c r="BE321" i="2"/>
  <c r="BE370" i="2"/>
  <c r="BE373" i="2"/>
  <c r="BE454" i="2"/>
  <c r="BE474" i="2"/>
  <c r="BE477" i="2"/>
  <c r="BE481" i="2"/>
  <c r="BK131" i="2"/>
  <c r="J131" i="2" s="1"/>
  <c r="J64" i="2" s="1"/>
  <c r="BK135" i="2"/>
  <c r="J135" i="2" s="1"/>
  <c r="J65" i="2" s="1"/>
  <c r="BK182" i="2"/>
  <c r="J182" i="2" s="1"/>
  <c r="J67" i="2" s="1"/>
  <c r="BE183" i="2"/>
  <c r="BE189" i="2"/>
  <c r="BE208" i="2"/>
  <c r="BE211" i="2"/>
  <c r="BE216" i="2"/>
  <c r="BE221" i="2"/>
  <c r="BE226" i="2"/>
  <c r="BE234" i="2"/>
  <c r="BE236" i="2"/>
  <c r="BE238" i="2"/>
  <c r="BE244" i="2"/>
  <c r="BE251" i="2"/>
  <c r="BE257" i="2"/>
  <c r="BE276" i="2"/>
  <c r="BE280" i="2"/>
  <c r="BE288" i="2"/>
  <c r="BE290" i="2"/>
  <c r="BE292" i="2"/>
  <c r="BE296" i="2"/>
  <c r="BE298" i="2"/>
  <c r="BE302" i="2"/>
  <c r="BE304" i="2"/>
  <c r="BE316" i="2"/>
  <c r="BE318" i="2"/>
  <c r="BE326" i="2"/>
  <c r="BE330" i="2"/>
  <c r="BE351" i="2"/>
  <c r="BE353" i="2"/>
  <c r="BE360" i="2"/>
  <c r="BE366" i="2"/>
  <c r="BE368" i="2"/>
  <c r="BE384" i="2"/>
  <c r="BE393" i="2"/>
  <c r="BE403" i="2"/>
  <c r="BE412" i="2"/>
  <c r="BE418" i="2"/>
  <c r="BE423" i="2"/>
  <c r="BE425" i="2"/>
  <c r="BE436" i="2"/>
  <c r="BE443" i="2"/>
  <c r="BE467" i="2"/>
  <c r="BE469" i="2"/>
  <c r="BE485" i="2"/>
  <c r="BE487" i="2"/>
  <c r="BE489" i="2"/>
  <c r="BE492" i="2"/>
  <c r="BE499" i="2"/>
  <c r="BE509" i="2"/>
  <c r="BE510" i="2"/>
  <c r="BE246" i="2"/>
  <c r="BE253" i="2"/>
  <c r="BE255" i="2"/>
  <c r="BE284" i="2"/>
  <c r="BE300" i="2"/>
  <c r="BE308" i="2"/>
  <c r="BE328" i="2"/>
  <c r="BE333" i="2"/>
  <c r="BE341" i="2"/>
  <c r="BE343" i="2"/>
  <c r="BE345" i="2"/>
  <c r="BE347" i="2"/>
  <c r="BE349" i="2"/>
  <c r="BE420" i="2"/>
  <c r="BE449" i="2"/>
  <c r="BE451" i="2"/>
  <c r="BE460" i="2"/>
  <c r="BE463" i="2"/>
  <c r="BE471" i="2"/>
  <c r="BK104" i="2"/>
  <c r="J104" i="2" s="1"/>
  <c r="J61" i="2" s="1"/>
  <c r="BK332" i="2"/>
  <c r="J332" i="2" s="1"/>
  <c r="J74" i="2" s="1"/>
  <c r="BK491" i="2"/>
  <c r="J491" i="2" s="1"/>
  <c r="J81" i="2" s="1"/>
  <c r="R103" i="2" l="1"/>
  <c r="T103" i="2"/>
  <c r="P185" i="2"/>
  <c r="P102" i="2" s="1"/>
  <c r="AU55" i="1" s="1"/>
  <c r="AU54" i="1" s="1"/>
  <c r="T185" i="2"/>
  <c r="R185" i="2"/>
  <c r="BK185" i="2"/>
  <c r="J185" i="2" s="1"/>
  <c r="J68" i="2" s="1"/>
  <c r="AX54" i="1"/>
  <c r="W30" i="1"/>
  <c r="W32" i="1"/>
  <c r="BK103" i="2"/>
  <c r="BK102" i="2" s="1"/>
  <c r="J102" i="2" s="1"/>
  <c r="J30" i="2" s="1"/>
  <c r="AG55" i="1" s="1"/>
  <c r="AG54" i="1" s="1"/>
  <c r="AK26" i="1" s="1"/>
  <c r="J186" i="2"/>
  <c r="J69" i="2" s="1"/>
  <c r="J33" i="2"/>
  <c r="AV55" i="1" s="1"/>
  <c r="AT55" i="1" s="1"/>
  <c r="F33" i="2"/>
  <c r="AZ55" i="1" s="1"/>
  <c r="AZ54" i="1" s="1"/>
  <c r="W29" i="1" s="1"/>
  <c r="T102" i="2" l="1"/>
  <c r="R102" i="2"/>
  <c r="J39" i="2"/>
  <c r="AV54" i="1"/>
  <c r="AK29" i="1" s="1"/>
  <c r="AK35" i="1" s="1"/>
  <c r="AN55" i="1"/>
  <c r="J103" i="2"/>
  <c r="J60" i="2" s="1"/>
  <c r="J59" i="2"/>
  <c r="AT54" i="1" l="1"/>
  <c r="AN54" i="1" s="1"/>
</calcChain>
</file>

<file path=xl/sharedStrings.xml><?xml version="1.0" encoding="utf-8"?>
<sst xmlns="http://schemas.openxmlformats.org/spreadsheetml/2006/main" count="4597" uniqueCount="1115">
  <si>
    <t>Export Komplet</t>
  </si>
  <si>
    <t>VZ</t>
  </si>
  <si>
    <t>2.0</t>
  </si>
  <si>
    <t/>
  </si>
  <si>
    <t>False</t>
  </si>
  <si>
    <t>{fde66612-9414-4ac2-85bb-5cb8b00f9edc}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</si>
  <si>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</si>
  <si>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</si>
  <si>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</si>
  <si>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</si>
  <si>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</si>
  <si>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</si>
  <si>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</si>
  <si>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</si>
  <si>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</si>
  <si>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VACH2462C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</si>
  <si>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</si>
  <si>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</si>
  <si>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K.H.Borovského 336, Boletice n.L.-Děčín, SO-04 Modernizace sociálních zařízení-pavilon C</t>
  </si>
  <si>
    <t>KSO:</t>
  </si>
  <si>
    <t>CC-CZ:</t>
  </si>
  <si>
    <t>Místo:</t>
  </si>
  <si>
    <t>Boletice n.L.-Děčín</t>
  </si>
  <si>
    <t>Datum:</t>
  </si>
  <si>
    <t>3. 6. 2020</t>
  </si>
  <si>
    <t>Zadavatel:</t>
  </si>
  <si>
    <t>IČ:</t>
  </si>
  <si>
    <t>0,1</t>
  </si>
  <si>
    <t>Statutární město Děčín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</si>
  <si>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</si>
  <si>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</si>
  <si>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</si>
  <si>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</si>
  <si>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</si>
  <si>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</si>
  <si>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</si>
  <si>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</si>
  <si>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</si>
  <si>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</si>
  <si>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</si>
  <si>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</si>
  <si>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</si>
  <si>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</si>
  <si>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</si>
  <si>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</si>
  <si>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</si>
  <si>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</si>
  <si>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</si>
  <si>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</si>
  <si>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</si>
  <si>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</si>
  <si>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</si>
  <si>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</si>
  <si>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</si>
  <si>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</si>
  <si>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</si>
  <si>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</si>
  <si>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</si>
  <si>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</si>
  <si>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</si>
  <si>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</si>
  <si>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</si>
  <si>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</si>
  <si>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</si>
  <si>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</si>
  <si>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</si>
  <si>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</si>
  <si>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</si>
  <si>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</si>
  <si>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</si>
  <si>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</si>
  <si>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</si>
  <si>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</si>
  <si>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</si>
  <si>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</si>
  <si>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</si>
  <si>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</si>
  <si>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</si>
  <si>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SO-04</t>
  </si>
  <si>
    <t>Modernizace sociálních zařízení-pavilon C</t>
  </si>
  <si>
    <t>STA</t>
  </si>
  <si>
    <t>1</t>
  </si>
  <si>
    <t>{0e686de4-e373-4b6b-9531-937ec5937790}</t>
  </si>
  <si>
    <t>801 32 13</t>
  </si>
  <si>
    <t>2</t>
  </si>
  <si>
    <t>KRYCÍ LIST SOUPISU PRACÍ</t>
  </si>
  <si>
    <t>Objekt:</t>
  </si>
  <si>
    <t>SO-04 - Modernizace sociálních zařízení-pavilon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</si>
  <si>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</si>
  <si>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</si>
  <si>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</si>
  <si>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</si>
  <si>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</si>
  <si>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</si>
  <si>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</si>
  <si>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</si>
  <si>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</si>
  <si>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</si>
  <si>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</si>
  <si>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</si>
  <si>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</si>
  <si>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</si>
  <si>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</si>
  <si>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</si>
  <si>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</si>
  <si>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</si>
  <si>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</si>
  <si>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740 -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</si>
  <si>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</si>
  <si>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</si>
  <si>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</si>
  <si>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</si>
  <si>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</si>
  <si>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Malby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</si>
  <si>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</si>
  <si>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</si>
  <si>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</si>
  <si>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</si>
  <si>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</si>
  <si>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</si>
  <si>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</si>
  <si>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</si>
  <si>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</si>
  <si>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</si>
  <si>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</si>
  <si>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</si>
  <si>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</si>
  <si>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</si>
  <si>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</si>
  <si>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</si>
  <si>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</si>
  <si>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</si>
  <si>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</si>
  <si>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</si>
  <si>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346272266</t>
  </si>
  <si>
    <t>Přizdívka z pórobetonových tvárnic tl 200 mm</t>
  </si>
  <si>
    <t>m2</t>
  </si>
  <si>
    <t>CS ÚRS 2020 01</t>
  </si>
  <si>
    <t>4</t>
  </si>
  <si>
    <t>869719388</t>
  </si>
  <si>
    <t>PP</t>
  </si>
  <si>
    <t>Přizdívky z pórobetonových tvárnic objemová hmotnost do 500 kg/m3, na tenké maltové lože, tloušťka přizdívky 200 mm</t>
  </si>
  <si>
    <t>VV</t>
  </si>
  <si>
    <t>4,80*1,20</t>
  </si>
  <si>
    <t>61</t>
  </si>
  <si>
    <t>Úprava povrchů vnitřní</t>
  </si>
  <si>
    <t>612321121</t>
  </si>
  <si>
    <t>Vápenocementová omítka hladká jednovrstvá vnitřních stěn nanášená ručně</t>
  </si>
  <si>
    <t>1823030386</t>
  </si>
  <si>
    <t>Omítka vápenocementová vnitřních ploch nanášená ručně jednovrstvá, tloušťky do 10 mm hladká svislých konstrukcí stěn</t>
  </si>
  <si>
    <t>"pod obklady" 55,30</t>
  </si>
  <si>
    <t>612321141</t>
  </si>
  <si>
    <t>Vápenocementová omítka štuková dvouvrstvá vnitřních stěn nanášená ručně</t>
  </si>
  <si>
    <t>1793455401</t>
  </si>
  <si>
    <t>Omítka vápenocementová vnitřních ploch nanášená ručně dvouvrstvá, tloušťky jádrové omítky do 10 mm a tloušťky štuku do 3 mm štuková svislých konstrukcí stěn</t>
  </si>
  <si>
    <t>(5,82+2,18)*2*(3,20-2,00)*2</t>
  </si>
  <si>
    <t>612135101</t>
  </si>
  <si>
    <t>Hrubá výplň rýh ve stěnách maltou jakékoli šířky rýhy</t>
  </si>
  <si>
    <t>210434540</t>
  </si>
  <si>
    <t>Hrubá výplň rýh maltou jakékoli šířky rýhy ve stěnách</t>
  </si>
  <si>
    <t>"elektro" 100,00*0,03</t>
  </si>
  <si>
    <t>"ZTI" 18,00*0,07</t>
  </si>
  <si>
    <t>"ZTI" 9,00*0,10</t>
  </si>
  <si>
    <t>Součet</t>
  </si>
  <si>
    <t>5</t>
  </si>
  <si>
    <t>612325121</t>
  </si>
  <si>
    <t>Vápenocementová štuková omítka rýh ve stěnách šířky do 150 mm</t>
  </si>
  <si>
    <t>1599050613</t>
  </si>
  <si>
    <t>Vápenocementová omítka rýh štuková ve stěnách, šířky rýhy do 150 mm</t>
  </si>
  <si>
    <t>63</t>
  </si>
  <si>
    <t>Podlahy a podlahové konstrukce</t>
  </si>
  <si>
    <t>6</t>
  </si>
  <si>
    <t>632451425</t>
  </si>
  <si>
    <t>Potěr pískocementový tl do 20 mm tř. C 20 běžný</t>
  </si>
  <si>
    <t>227612450</t>
  </si>
  <si>
    <t>Potěr pískocementový běžný tl. přes 10 do 20 mm tř. C 20</t>
  </si>
  <si>
    <t>12,70*2</t>
  </si>
  <si>
    <t>7</t>
  </si>
  <si>
    <t>631312141</t>
  </si>
  <si>
    <t>Doplnění rýh v dosavadních mazaninách betonem prostým</t>
  </si>
  <si>
    <t>m3</t>
  </si>
  <si>
    <t>-855508373</t>
  </si>
  <si>
    <t>Doplnění dosavadních mazanin prostým betonem s dodáním hmot, bez potěru, plochy jednotlivě rýh v dosavadních mazaninách</t>
  </si>
  <si>
    <t>"ZTI" 4,00*0,20*0,20</t>
  </si>
  <si>
    <t>94</t>
  </si>
  <si>
    <t>Lešení a stavební výtahy</t>
  </si>
  <si>
    <t>8</t>
  </si>
  <si>
    <t>949101111</t>
  </si>
  <si>
    <t>Lešení pomocné pro objekty pozemních staveb s lešeňovou podlahou v do 1,9 m zatížení do 150 kg/m2</t>
  </si>
  <si>
    <t>-1948541782</t>
  </si>
  <si>
    <t>Lešení pomocné pracovní pro objekty pozemních staveb pro zatížení do 150 kg/m2, o výšce lešeňové podlahy do 1,9 m</t>
  </si>
  <si>
    <t>95</t>
  </si>
  <si>
    <t>Různé dokončovací konstrukce a práce pozemních staveb</t>
  </si>
  <si>
    <t>9</t>
  </si>
  <si>
    <t>952901111</t>
  </si>
  <si>
    <t>Vyčištění budov bytové a občanské výstavby při výšce podlaží do 4 m</t>
  </si>
  <si>
    <t>432898584</t>
  </si>
  <si>
    <t>Vyčištění budov nebo objektů před předáním do užívání budov bytové nebo občanské výstavby, světlé výšky podlaží do 4 m</t>
  </si>
  <si>
    <t>96</t>
  </si>
  <si>
    <t>Bourání konstrukcí</t>
  </si>
  <si>
    <t>10</t>
  </si>
  <si>
    <t>962031133</t>
  </si>
  <si>
    <t>Bourání příček z cihel pálených na MVC tl do 150 mm</t>
  </si>
  <si>
    <t>525696098</t>
  </si>
  <si>
    <t>Bourání příček z cihel, tvárnic nebo příčkovek z cihel pálených, plných nebo dutých na maltu vápennou nebo vápenocementovou, tl. do 150 mm</t>
  </si>
  <si>
    <t>"podezdívka vaničky" 1,00*2*0,30</t>
  </si>
  <si>
    <t>11</t>
  </si>
  <si>
    <t>952902041</t>
  </si>
  <si>
    <t>Čištění podlah</t>
  </si>
  <si>
    <t>754466215</t>
  </si>
  <si>
    <t>12</t>
  </si>
  <si>
    <t>974031121</t>
  </si>
  <si>
    <t>Vysekání rýh ve zdivu cihelném hl do 30 mm š do 30 mm</t>
  </si>
  <si>
    <t>m</t>
  </si>
  <si>
    <t>2072625831</t>
  </si>
  <si>
    <t>Vysekání rýh ve zdivu cihelném na maltu vápennou nebo vápenocementovou do hl. 30 mm a šířky do 30 mm</t>
  </si>
  <si>
    <t>"elektro" 100,00</t>
  </si>
  <si>
    <t>13</t>
  </si>
  <si>
    <t>974031132</t>
  </si>
  <si>
    <t>Vysekání rýh ve zdivu cihelném hl do 50 mm š do 70 mm</t>
  </si>
  <si>
    <t>-1713796196</t>
  </si>
  <si>
    <t>Vysekání rýh ve zdivu cihelném na maltu vápennou nebo vápenocementovou do hl. 50 mm a šířky do 70 mm</t>
  </si>
  <si>
    <t>"ZTI" 18,00</t>
  </si>
  <si>
    <t>14</t>
  </si>
  <si>
    <t>974031143</t>
  </si>
  <si>
    <t>Vysekání rýh ve zdivu cihelném hl do 70 mm š do 100 mm</t>
  </si>
  <si>
    <t>130893737</t>
  </si>
  <si>
    <t>Vysekání rýh ve zdivu cihelném na maltu vápennou nebo vápenocementovou do hl. 70 mm a šířky do 100 mm</t>
  </si>
  <si>
    <t>"ZTI" 9,00</t>
  </si>
  <si>
    <t>974042575</t>
  </si>
  <si>
    <t>Vysekání rýh v dlažbě betonové nebo jiné monolitické hl do 200 mm š do 200 mm</t>
  </si>
  <si>
    <t>1218891085</t>
  </si>
  <si>
    <t>Vysekání rýh v betonové nebo jiné monolitické dlažbě s betonovým podkladem do hl. 200 mm a šířky do 200 mm</t>
  </si>
  <si>
    <t>"ZTI" 4,00</t>
  </si>
  <si>
    <t>16</t>
  </si>
  <si>
    <t>973031813</t>
  </si>
  <si>
    <t>Vysekání kapes ve zdivu cihelném na MV nebo MVC pro zavázání příček tl do 150 mm</t>
  </si>
  <si>
    <t>271102867</t>
  </si>
  <si>
    <t>Vysekání výklenků nebo kapes ve zdivu z cihel na maltu vápennou nebo vápenocementovou kapes pro zavázání nových příček, tl. do 150 mm</t>
  </si>
  <si>
    <t>17</t>
  </si>
  <si>
    <t>766691914</t>
  </si>
  <si>
    <t>Vyvěšení nebo zavěšení dřevěných křídel dveří pl do 2 m2</t>
  </si>
  <si>
    <t>kus</t>
  </si>
  <si>
    <t>-2001086903</t>
  </si>
  <si>
    <t>Ostatní práce vyvěšení nebo zavěšení křídel s případným uložením a opětovným zavěšením po provedení stavebních změn dřevěných dveřních, plochy do 2 m2</t>
  </si>
  <si>
    <t>18</t>
  </si>
  <si>
    <t>978013191</t>
  </si>
  <si>
    <t>Otlučení (osekání) vnitřní vápenné nebo vápenocementové omítky stěn v rozsahu do 100 %</t>
  </si>
  <si>
    <t>-1635821483</t>
  </si>
  <si>
    <t>Otlučení vápenných nebo vápenocementových omítek vnitřních ploch stěn s vyškrabáním spar, s očištěním zdiva, v rozsahu přes 50 do 100 %</t>
  </si>
  <si>
    <t>(5,82+2,18)*2*3,20*2</t>
  </si>
  <si>
    <t>-0,80*1,97*4   -1,20*1,50*2</t>
  </si>
  <si>
    <t>+(1,20+1,50)*2*0,05*2</t>
  </si>
  <si>
    <t>19</t>
  </si>
  <si>
    <t>978059541</t>
  </si>
  <si>
    <t>Odsekání a odebrání obkladů stěn z vnitřních obkládaček plochy přes 1 m2</t>
  </si>
  <si>
    <t>860228081</t>
  </si>
  <si>
    <t>Odsekání obkladů stěn včetně otlučení podkladní omítky až na zdivo z obkládaček vnitřních, z jakýchkoliv materiálů, plochy přes 1 m2</t>
  </si>
  <si>
    <t>(4,80+2,18)*1,30*2</t>
  </si>
  <si>
    <t>20</t>
  </si>
  <si>
    <t>997013211</t>
  </si>
  <si>
    <t>Vnitrostaveništní doprava suti a vybouraných hmot pro budovy v do 6 m ručně</t>
  </si>
  <si>
    <t>t</t>
  </si>
  <si>
    <t>1261183154</t>
  </si>
  <si>
    <t>Vnitrostaveništní doprava suti a vybouraných hmot vodorovně do 50 m svisle ručně pro budovy a haly výšky do 6 m</t>
  </si>
  <si>
    <t>997013511</t>
  </si>
  <si>
    <t>Odvoz suti a vybouraných hmot z meziskládky na skládku do 1 km s naložením a se složením</t>
  </si>
  <si>
    <t>-617379141</t>
  </si>
  <si>
    <t>Odvoz suti a vybouraných hmot z meziskládky na skládku s naložením a se složením, na vzdálenost do 1 km</t>
  </si>
  <si>
    <t>22</t>
  </si>
  <si>
    <t>997013509</t>
  </si>
  <si>
    <t>Příplatek k odvozu suti a vybouraných hmot na skládku ZKD 1 km přes 1 km</t>
  </si>
  <si>
    <t>1762636982</t>
  </si>
  <si>
    <t>Odvoz suti a vybouraných hmot na skládku nebo meziskládku se složením, na vzdálenost Příplatek k ceně za každý další i započatý 1 km přes 1 km</t>
  </si>
  <si>
    <t>10,151*9 'Přepočtené koeficientem množství</t>
  </si>
  <si>
    <t>23</t>
  </si>
  <si>
    <t>997013871</t>
  </si>
  <si>
    <t>Poplatek za uložení stavebního odpadu na recyklační skládce (skládkovné) směsného stavebního a demoličního kód odpadu  17 09 04</t>
  </si>
  <si>
    <t>1734889903</t>
  </si>
  <si>
    <t>Poplatek za uložení stavebního odpadu na recyklační skládce (skládkovné) směsného stavebního a demoličního zatříděného do Katalogu odpadů pod kódem 17 09 04</t>
  </si>
  <si>
    <t>10,151-0,036</t>
  </si>
  <si>
    <t>24</t>
  </si>
  <si>
    <t>997013814</t>
  </si>
  <si>
    <t>Poplatek za uložení na skládce (skládkovné) stavebního odpadu izolací kód odpadu 17 06 04</t>
  </si>
  <si>
    <t>1982233108</t>
  </si>
  <si>
    <t>Poplatek za uložení stavebního odpadu na skládce (skládkovné) z izolačních materiálů zatříděného do Katalogu odpadů pod kódem 17 06 04</t>
  </si>
  <si>
    <t>"tepekná izolace-podhled" 0,036</t>
  </si>
  <si>
    <t>99</t>
  </si>
  <si>
    <t>Přesun hmot</t>
  </si>
  <si>
    <t>25</t>
  </si>
  <si>
    <t>998018001</t>
  </si>
  <si>
    <t>Přesun hmot ruční pro budovy v do 6 m</t>
  </si>
  <si>
    <t>1570975729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</si>
  <si>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</si>
  <si>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</si>
  <si>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</si>
  <si>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</si>
  <si>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</si>
  <si>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26</t>
  </si>
  <si>
    <t>71149311.01</t>
  </si>
  <si>
    <t>Hydroizolační stěrka vodorovná, vč.penetrace, vč.bandáže rohů, koutů a odvodň.prvků, vč.dilatační pásky (dodávka+montáž)</t>
  </si>
  <si>
    <t>-1391335486</t>
  </si>
  <si>
    <t>27</t>
  </si>
  <si>
    <t>71149312.01</t>
  </si>
  <si>
    <t>Hydroizolační stěrka svislá (dodávka+montáž, vč.bandáží a otatních technologických postupů udávaných výrobcem)</t>
  </si>
  <si>
    <t>1579052616</t>
  </si>
  <si>
    <t>28</t>
  </si>
  <si>
    <t>711111001</t>
  </si>
  <si>
    <t>Provedení izolace proti zemní vlhkosti vodorovné za studena nátěrem penetračním</t>
  </si>
  <si>
    <t>-729023161</t>
  </si>
  <si>
    <t>Provedení izolace proti zemní vlhkosti natěradly a tmely za studena na ploše vodorovné V nátěrem penetračním</t>
  </si>
  <si>
    <t>"ZTI" 2,00</t>
  </si>
  <si>
    <t>29</t>
  </si>
  <si>
    <t>M</t>
  </si>
  <si>
    <t>11163150</t>
  </si>
  <si>
    <t>lak penetrační asfaltový</t>
  </si>
  <si>
    <t>32</t>
  </si>
  <si>
    <t>447305698</t>
  </si>
  <si>
    <t>2,00*0,00035</t>
  </si>
  <si>
    <t>30</t>
  </si>
  <si>
    <t>711141559</t>
  </si>
  <si>
    <t>Provedení izolace proti zemní vlhkosti pásy přitavením vodorovné NAIP</t>
  </si>
  <si>
    <t>905355002</t>
  </si>
  <si>
    <t>Provedení izolace proti zemní vlhkosti pásy přitavením NAIP na ploše vodorovné V</t>
  </si>
  <si>
    <t>2,00*2</t>
  </si>
  <si>
    <t>31</t>
  </si>
  <si>
    <t>62853004</t>
  </si>
  <si>
    <t>pás asfaltový natavitelný modifikovaný SBS tl 4,0mm s vložkou ze skleněné tkaniny a spalitelnou PE fólií nebo jemnozrnný minerálním posypem na horním povrchu</t>
  </si>
  <si>
    <t>-62764095</t>
  </si>
  <si>
    <t>4,00*1,15</t>
  </si>
  <si>
    <t>998711101</t>
  </si>
  <si>
    <t>Přesun hmot tonážní pro izolace proti vodě, vlhkosti a plynům v objektech výšky do 6 m</t>
  </si>
  <si>
    <t>-898904273</t>
  </si>
  <si>
    <t>Přesun hmot pro izolace proti vodě, vlhkosti a plynům stanovený z hmotnosti přesunovaného materiálu vodorovná dopravní vzdálenost do 50 m v objektech výšky do 6 m</t>
  </si>
  <si>
    <t>33</t>
  </si>
  <si>
    <t>1712652605</t>
  </si>
  <si>
    <t>713</t>
  </si>
  <si>
    <t>Izolace tepelné</t>
  </si>
  <si>
    <t>34</t>
  </si>
  <si>
    <t>713121211</t>
  </si>
  <si>
    <t>Montáž izolace tepelné podlah volně kladenými okrajovými pásky</t>
  </si>
  <si>
    <t>-1477891479</t>
  </si>
  <si>
    <t>Montáž tepelné izolace podlah okrajovými pásky kladenými volně</t>
  </si>
  <si>
    <t>(5,82+2,18)*2*2</t>
  </si>
  <si>
    <t>35</t>
  </si>
  <si>
    <t>63152003</t>
  </si>
  <si>
    <t>pásek izolační minerální podlahový λ=0,036 15x50x1000mm</t>
  </si>
  <si>
    <t>219387615</t>
  </si>
  <si>
    <t>36</t>
  </si>
  <si>
    <t>713121111</t>
  </si>
  <si>
    <t>Montáž izolace tepelné podlah volně kladenými rohožemi, pásy, dílci, deskami 1 vrstva</t>
  </si>
  <si>
    <t>-511313527</t>
  </si>
  <si>
    <t>Montáž tepelné izolace podlah rohožemi, pásy, deskami, dílci, bloky (izolační materiál ve specifikaci) kladenými volně jednovrstvá</t>
  </si>
  <si>
    <t>37</t>
  </si>
  <si>
    <t>28376385</t>
  </si>
  <si>
    <t>deska z polystyrénu XPS, hrana rovná, polo či pero drážka a hladký povrch λ=0,034</t>
  </si>
  <si>
    <t>2119844166</t>
  </si>
  <si>
    <t>2,00*0,05*1,02</t>
  </si>
  <si>
    <t>38</t>
  </si>
  <si>
    <t>998713101</t>
  </si>
  <si>
    <t>Přesun hmot tonážní pro izolace tepelné v objektech v do 6 m</t>
  </si>
  <si>
    <t>-2082831162</t>
  </si>
  <si>
    <t>Přesun hmot pro izolace tepelné stanovený z hmotnosti přesunovaného materiálu vodorovná dopravní vzdálenost do 50 m v objektech výšky do 6 m</t>
  </si>
  <si>
    <t>39</t>
  </si>
  <si>
    <t>998713181</t>
  </si>
  <si>
    <t>Příplatek k přesunu hmot tonážní 713 prováděný bez použití mechanizace</t>
  </si>
  <si>
    <t>885441559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</si>
  <si>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</si>
  <si>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</si>
  <si>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</si>
  <si>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40</t>
  </si>
  <si>
    <t>721171803</t>
  </si>
  <si>
    <t>Demontáž potrubí z PVC do D 75</t>
  </si>
  <si>
    <t>598559867</t>
  </si>
  <si>
    <t>Demontáž potrubí z novodurových trub odpadních nebo připojovacích do D 75</t>
  </si>
  <si>
    <t>41</t>
  </si>
  <si>
    <t>721171808</t>
  </si>
  <si>
    <t>Demontáž potrubí z PVC do D 114</t>
  </si>
  <si>
    <t>627092300</t>
  </si>
  <si>
    <t>Demontáž potrubí z novodurových trub odpadních nebo připojovacích přes 75 do D 114</t>
  </si>
  <si>
    <t>42</t>
  </si>
  <si>
    <t>721174025</t>
  </si>
  <si>
    <t>Potrubí kanalizační z PP odpadní DN 110</t>
  </si>
  <si>
    <t>-1389109832</t>
  </si>
  <si>
    <t>Potrubí z trub polypropylenových odpadní (svislé) DN 110</t>
  </si>
  <si>
    <t>43</t>
  </si>
  <si>
    <t>721174042</t>
  </si>
  <si>
    <t>Potrubí kanalizační z PP připojovací DN 40</t>
  </si>
  <si>
    <t>106742169</t>
  </si>
  <si>
    <t>Potrubí z trub polypropylenových připojovací DN 40</t>
  </si>
  <si>
    <t>44</t>
  </si>
  <si>
    <t>721174043</t>
  </si>
  <si>
    <t>Potrubí kanalizační z PP připojovací DN 50</t>
  </si>
  <si>
    <t>-286456071</t>
  </si>
  <si>
    <t>Potrubí z trub polypropylenových připojovací DN 50</t>
  </si>
  <si>
    <t>45</t>
  </si>
  <si>
    <t>721194105</t>
  </si>
  <si>
    <t>Vyvedení a upevnění odpadních výpustek DN 50</t>
  </si>
  <si>
    <t>-1264617567</t>
  </si>
  <si>
    <t>Vyměření přípojek na potrubí vyvedení a upevnění odpadních výpustek DN 50</t>
  </si>
  <si>
    <t>46</t>
  </si>
  <si>
    <t>721194109</t>
  </si>
  <si>
    <t>Vyvedení a upevnění odpadních výpustek DN 100</t>
  </si>
  <si>
    <t>-1941572243</t>
  </si>
  <si>
    <t>Vyměření přípojek na potrubí vyvedení a upevnění odpadních výpustek DN 100</t>
  </si>
  <si>
    <t>47</t>
  </si>
  <si>
    <t>721171913</t>
  </si>
  <si>
    <t>Potrubí z PP propojení potrubí DN 50</t>
  </si>
  <si>
    <t>-888388651</t>
  </si>
  <si>
    <t>Opravy odpadního potrubí plastového propojení dosavadního potrubí DN 50</t>
  </si>
  <si>
    <t>48</t>
  </si>
  <si>
    <t>721171915</t>
  </si>
  <si>
    <t>Potrubí z PP propojení potrubí DN 110</t>
  </si>
  <si>
    <t>-1507348312</t>
  </si>
  <si>
    <t>Opravy odpadního potrubí plastového propojení dosavadního potrubí DN 110</t>
  </si>
  <si>
    <t>49</t>
  </si>
  <si>
    <t>721290111</t>
  </si>
  <si>
    <t>Zkouška těsnosti potrubí kanalizace vodou do DN 125</t>
  </si>
  <si>
    <t>-124885156</t>
  </si>
  <si>
    <t>Zkouška těsnosti kanalizace v objektech vodou do DN 125</t>
  </si>
  <si>
    <t>50</t>
  </si>
  <si>
    <t>998721101</t>
  </si>
  <si>
    <t>Přesun hmot tonážní pro vnitřní kanalizace v objektech v do 6 m</t>
  </si>
  <si>
    <t>-1096396494</t>
  </si>
  <si>
    <t>Přesun hmot pro vnitřní kanalizace stanovený z hmotnosti přesunovaného materiálu vodorovná dopravní vzdálenost do 50 m v objektech výšky do 6 m</t>
  </si>
  <si>
    <t>51</t>
  </si>
  <si>
    <t>998721181</t>
  </si>
  <si>
    <t>Příplatek k přesunu hmot tonážní 721 prováděný bez použití mechanizace</t>
  </si>
  <si>
    <t>-1634464950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</si>
  <si>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</si>
  <si>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</si>
  <si>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</si>
  <si>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52</t>
  </si>
  <si>
    <t>722170801</t>
  </si>
  <si>
    <t>Demontáž rozvodů vody z plastů do D 25</t>
  </si>
  <si>
    <t>-1884157151</t>
  </si>
  <si>
    <t>Demontáž rozvodů vody z plastů do Ø 25 mm</t>
  </si>
  <si>
    <t>53</t>
  </si>
  <si>
    <t>722178711.01</t>
  </si>
  <si>
    <t>Rozvod vody z vícevrstvého plastového potrubí PP-RCT/PP-RCT+BF/PP-RCT průměr D20-tlaková řada S3.2 + PPR s Al vrstvou - potrubí D16, kotvení (dodávka+montáž)</t>
  </si>
  <si>
    <t>-716087342</t>
  </si>
  <si>
    <t>54</t>
  </si>
  <si>
    <t>722178712.01</t>
  </si>
  <si>
    <t>Rozvod vody z vícevrstvého plastového potrubí PP-RCT/PP-RCT+BF/PP-RCT průměr D25-tlaková řada S3.2 + PPR s Al vrstvou - potrubí D16, kotvení (dodávka+montáž)</t>
  </si>
  <si>
    <t>-603530996</t>
  </si>
  <si>
    <t>55</t>
  </si>
  <si>
    <t>722181232</t>
  </si>
  <si>
    <t>Ochrana vodovodního potrubí přilepenými termoizolačními trubicemi z PE tl do 13 mm DN do 45 mm</t>
  </si>
  <si>
    <t>2061549846</t>
  </si>
  <si>
    <t>Ochrana potrubí termoizolačními trubicemi z pěnového polyetylenu PE přilepenými v příčných a podélných spojích, tloušťky izolace přes 9 do 13 mm, vnitřního průměru izolace DN přes 22 do 45 mm</t>
  </si>
  <si>
    <t>56</t>
  </si>
  <si>
    <t>722220122</t>
  </si>
  <si>
    <t>Nástěnka pro baterii G 3/4 s jedním závitem</t>
  </si>
  <si>
    <t>pár</t>
  </si>
  <si>
    <t>-1299177602</t>
  </si>
  <si>
    <t>Armatury s jedním závitem nástěnky pro baterii G 3/4</t>
  </si>
  <si>
    <t>57</t>
  </si>
  <si>
    <t>725819202</t>
  </si>
  <si>
    <t>Montáž ventilů nástěnných G 3/4</t>
  </si>
  <si>
    <t>soubor</t>
  </si>
  <si>
    <t>-1601990757</t>
  </si>
  <si>
    <t>Ventily montáž ventilů ostatních typů nástěnných G 3/4</t>
  </si>
  <si>
    <t>58</t>
  </si>
  <si>
    <t>484880719</t>
  </si>
  <si>
    <t>termostatický směšovač</t>
  </si>
  <si>
    <t>68950303</t>
  </si>
  <si>
    <t>59</t>
  </si>
  <si>
    <t>892233122</t>
  </si>
  <si>
    <t>Proplach a dezinfekce vodovodního potrubí DN od 40 do 70</t>
  </si>
  <si>
    <t>-1957734916</t>
  </si>
  <si>
    <t>60</t>
  </si>
  <si>
    <t>892241111</t>
  </si>
  <si>
    <t>Tlaková zkouška vodou potrubí do 80</t>
  </si>
  <si>
    <t>1025771493</t>
  </si>
  <si>
    <t>Tlakové zkoušky vodou na potrubí DN do 80</t>
  </si>
  <si>
    <t>722171990</t>
  </si>
  <si>
    <t>Napojení na stávající potrubí D do 25 mm</t>
  </si>
  <si>
    <t>-1100869663</t>
  </si>
  <si>
    <t>62</t>
  </si>
  <si>
    <t>998722101</t>
  </si>
  <si>
    <t>Přesun hmot tonážní pro vnitřní vodovod v objektech v do 6 m</t>
  </si>
  <si>
    <t>-1883277680</t>
  </si>
  <si>
    <t>Přesun hmot pro vnitřní vodovod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</si>
  <si>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</si>
  <si>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</si>
  <si>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589659788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</si>
  <si>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</si>
  <si>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</si>
  <si>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</si>
  <si>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64</t>
  </si>
  <si>
    <t>725110811</t>
  </si>
  <si>
    <t>Demontáž klozetů splachovací s nádrží</t>
  </si>
  <si>
    <t>-230476644</t>
  </si>
  <si>
    <t>Demontáž klozetů splachovacích s nádrží nebo tlakovým splachovačem</t>
  </si>
  <si>
    <t>65</t>
  </si>
  <si>
    <t>725122817</t>
  </si>
  <si>
    <t>Demontáž pisoárových stání bez nádrže a jedním záchodkem</t>
  </si>
  <si>
    <t>12936819</t>
  </si>
  <si>
    <t>Demontáž pisoárů bez nádrže s rohovým ventilem s 1 záchodkem</t>
  </si>
  <si>
    <t>66</t>
  </si>
  <si>
    <t>725210821</t>
  </si>
  <si>
    <t>Demontáž umyvadel bez výtokových armatur</t>
  </si>
  <si>
    <t>-860121303</t>
  </si>
  <si>
    <t>Demontáž umyvadel bez výtokových armatur umyvadel</t>
  </si>
  <si>
    <t>67</t>
  </si>
  <si>
    <t>725820801</t>
  </si>
  <si>
    <t>Demontáž baterie nástěnné do G 3 / 4</t>
  </si>
  <si>
    <t>-880066814</t>
  </si>
  <si>
    <t>Demontáž baterií nástěnných do G 3/4</t>
  </si>
  <si>
    <t>68</t>
  </si>
  <si>
    <t>725840850</t>
  </si>
  <si>
    <t>Demontáž baterie sprch diferenciální do G 3/4x1</t>
  </si>
  <si>
    <t>-2058159772</t>
  </si>
  <si>
    <t>Demontáž baterií sprchových diferenciálních do G 3/4 x 1</t>
  </si>
  <si>
    <t>69</t>
  </si>
  <si>
    <t>725240811</t>
  </si>
  <si>
    <t>Demontáž kabin sprchových bez výtokových armatur</t>
  </si>
  <si>
    <t>740821414</t>
  </si>
  <si>
    <t>Demontáž sprchových kabin a vaniček bez výtokových armatur kabin</t>
  </si>
  <si>
    <t>70</t>
  </si>
  <si>
    <t>725119125</t>
  </si>
  <si>
    <t>Montáž klozetových mís závěsných na nosné stěny</t>
  </si>
  <si>
    <t>-1639692899</t>
  </si>
  <si>
    <t>Zařízení záchodů montáž klozetových mís závěsných na nosné stěny</t>
  </si>
  <si>
    <t>71</t>
  </si>
  <si>
    <t>642360919</t>
  </si>
  <si>
    <t>klozet keramický dětský</t>
  </si>
  <si>
    <t>709682754</t>
  </si>
  <si>
    <t>72</t>
  </si>
  <si>
    <t>552817009</t>
  </si>
  <si>
    <t>montážní prvek pro závěsné WC do zděných konstrukcí</t>
  </si>
  <si>
    <t>728752326</t>
  </si>
  <si>
    <t>73</t>
  </si>
  <si>
    <t>60002618501</t>
  </si>
  <si>
    <t>ovládací tlačítko pro předstěnové moduly</t>
  </si>
  <si>
    <t>-939484325</t>
  </si>
  <si>
    <t>74</t>
  </si>
  <si>
    <t>725121521.01</t>
  </si>
  <si>
    <t>Pisoárový záchodek závěsný (dodávka+montáž)</t>
  </si>
  <si>
    <t>-1378817541</t>
  </si>
  <si>
    <t>75</t>
  </si>
  <si>
    <t>725219102</t>
  </si>
  <si>
    <t>Montáž umyvadla připevněného na šrouby do zdiva</t>
  </si>
  <si>
    <t>-679474610</t>
  </si>
  <si>
    <t>Umyvadla montáž umyvadel ostatních typů na šrouby do zdiva</t>
  </si>
  <si>
    <t>76</t>
  </si>
  <si>
    <t>642110442</t>
  </si>
  <si>
    <t>umyvadlo keramické pro dospělé</t>
  </si>
  <si>
    <t>-715503748</t>
  </si>
  <si>
    <t>77</t>
  </si>
  <si>
    <t>642110443</t>
  </si>
  <si>
    <t>umyvadlo keramické pro děti</t>
  </si>
  <si>
    <t>119053926</t>
  </si>
  <si>
    <t>78</t>
  </si>
  <si>
    <t>725819401</t>
  </si>
  <si>
    <t>Montáž ventilů rohových G 1/2 s připojovací trubičkou</t>
  </si>
  <si>
    <t>-434103458</t>
  </si>
  <si>
    <t>Ventily montáž ventilů ostatních typů rohových s připojovací trubičkou G 1/2</t>
  </si>
  <si>
    <t>79</t>
  </si>
  <si>
    <t>551456341</t>
  </si>
  <si>
    <t xml:space="preserve">ventil rohový </t>
  </si>
  <si>
    <t>-162879615</t>
  </si>
  <si>
    <t>80</t>
  </si>
  <si>
    <t>725829121</t>
  </si>
  <si>
    <t>Montáž baterie umyvadlové nástěnné pákové a klasické ostatní typ</t>
  </si>
  <si>
    <t>1671127408</t>
  </si>
  <si>
    <t>Baterie umyvadlové montáž ostatních typů nástěnných pákových nebo klasických</t>
  </si>
  <si>
    <t>81</t>
  </si>
  <si>
    <t>551439911</t>
  </si>
  <si>
    <t>baterie umyvadlová</t>
  </si>
  <si>
    <t>576940247</t>
  </si>
  <si>
    <t>82</t>
  </si>
  <si>
    <t>725849411</t>
  </si>
  <si>
    <t>Montáž baterie sprchové nástěnná s nastavitelnou výškou sprchy</t>
  </si>
  <si>
    <t>-1547355023</t>
  </si>
  <si>
    <t>Baterie sprchové montáž nástěnných baterií s nastavitelnou výškou sprchy</t>
  </si>
  <si>
    <t>83</t>
  </si>
  <si>
    <t>551455001</t>
  </si>
  <si>
    <t>baterie sprchová</t>
  </si>
  <si>
    <t>29739023</t>
  </si>
  <si>
    <t xml:space="preserve">baterie sprchová </t>
  </si>
  <si>
    <t>84</t>
  </si>
  <si>
    <t>725241113.01</t>
  </si>
  <si>
    <t>Sprchová vanička akrylát 1000x1000mm, výška cca 50mm, vč.boční plastové stěny (dodávka+montáž)</t>
  </si>
  <si>
    <t>-1451181075</t>
  </si>
  <si>
    <t>85</t>
  </si>
  <si>
    <t>725291511</t>
  </si>
  <si>
    <t>Doplňky zařízení koupelen a záchodů plastové dávkovač tekutého mýdla na 350 ml</t>
  </si>
  <si>
    <t>-1603691093</t>
  </si>
  <si>
    <t>86</t>
  </si>
  <si>
    <t>781491021</t>
  </si>
  <si>
    <t>Montáž zrcadel plochy do 1 m2 lepených silikonovým tmelem na keramický obklad</t>
  </si>
  <si>
    <t>1912482288</t>
  </si>
  <si>
    <t>Montáž zrcadel lepených silikonovým tmelem na keramický obklad, plochy do 1 m2</t>
  </si>
  <si>
    <t>4,70*0,40</t>
  </si>
  <si>
    <t>87</t>
  </si>
  <si>
    <t>63465126</t>
  </si>
  <si>
    <t>zrcadlo nemontované čiré tl 5mm max rozměr 3210x2250mm</t>
  </si>
  <si>
    <t>-595334060</t>
  </si>
  <si>
    <t>1,88*1,10</t>
  </si>
  <si>
    <t>88</t>
  </si>
  <si>
    <t>725861102</t>
  </si>
  <si>
    <t>Zápachová uzávěrka pro umyvadla DN 40</t>
  </si>
  <si>
    <t>385468967</t>
  </si>
  <si>
    <t>Zápachové uzávěrky zařizovacích předmětů pro umyvadla DN 40</t>
  </si>
  <si>
    <t>89</t>
  </si>
  <si>
    <t>725865501</t>
  </si>
  <si>
    <t>Odpadní souprava DN 40/50 se zápachovou uzávěrkou</t>
  </si>
  <si>
    <t>1460098976</t>
  </si>
  <si>
    <t>Zápachové uzávěrky zařizovacích předmětů odpadní soupravy se zápachovou uzávěrkou DN 40/50</t>
  </si>
  <si>
    <t>90</t>
  </si>
  <si>
    <t>998725101</t>
  </si>
  <si>
    <t>Přesun hmot tonážní pro zařizovací předměty v objektech v do 6 m</t>
  </si>
  <si>
    <t>-429796886</t>
  </si>
  <si>
    <t>Přesun hmot pro zařizovací předměty stanovený z hmotnosti přesunovaného materiálu vodorovná dopravní vzdálenost do 50 m v objektech výšky do 6 m</t>
  </si>
  <si>
    <t>91</t>
  </si>
  <si>
    <t>998725181</t>
  </si>
  <si>
    <t>Příplatek k přesunu hmot tonážní 725 prováděný bez použití mechanizace</t>
  </si>
  <si>
    <t>-633799543</t>
  </si>
  <si>
    <t>Přesun hmot pro zařizovací předměty stanovený z hmotnosti přesunovaného materiálu Příplatek k cenám za přesun prováděný bez použití mechanizace pro jakoukoliv výšku objektu</t>
  </si>
  <si>
    <t>735</t>
  </si>
  <si>
    <t>Ústřední vytápění - otopná tělesa</t>
  </si>
  <si>
    <t>92</t>
  </si>
  <si>
    <t>735110990</t>
  </si>
  <si>
    <t>Nové deskové otopné těleso s bočním 1stranným připojením - radiátor 22-050120-60-10 TRV15 RŠ15, vč.demontáže a likvidace původního radiátoru, vč.repase stávajících rozvodů potrubí (dodávka+montáž)</t>
  </si>
  <si>
    <t>796732263</t>
  </si>
  <si>
    <t>740</t>
  </si>
  <si>
    <t>Elektroinstalace</t>
  </si>
  <si>
    <t>93</t>
  </si>
  <si>
    <t>741120090</t>
  </si>
  <si>
    <t>Vodič CYKY 3x1,5mm (dodávka+montáž)</t>
  </si>
  <si>
    <t>-1811671154</t>
  </si>
  <si>
    <t>741110090</t>
  </si>
  <si>
    <t>Chráničky nad podhledem (dodávka+montáž)</t>
  </si>
  <si>
    <t>1928491882</t>
  </si>
  <si>
    <t>741136090</t>
  </si>
  <si>
    <t>Napojení do stávající rozvodnice (dodávka+montáž)</t>
  </si>
  <si>
    <t>1113627117</t>
  </si>
  <si>
    <t>741310090</t>
  </si>
  <si>
    <t>Vypínač nástěnný 1-jednopólový prostředí normální, vč.krabice (dodávka+montáž)</t>
  </si>
  <si>
    <t>2057591722</t>
  </si>
  <si>
    <t>97</t>
  </si>
  <si>
    <t>741372190</t>
  </si>
  <si>
    <t>Svítidlo přisazené - LED obdélníkového tvaru s difuzorem, výkon 50W, krytí IP44, barva teplá 3000K (dodávka+montáž)</t>
  </si>
  <si>
    <t>-2094973257</t>
  </si>
  <si>
    <t>98</t>
  </si>
  <si>
    <t>741320190</t>
  </si>
  <si>
    <t>Proudový chránič s jističem 2P/1+N OLE-16B-1N-030AC (dodávka+montáž)</t>
  </si>
  <si>
    <t>1684104657</t>
  </si>
  <si>
    <t>741210090</t>
  </si>
  <si>
    <t>Montáž rozvaděče</t>
  </si>
  <si>
    <t>1017790970</t>
  </si>
  <si>
    <t>100</t>
  </si>
  <si>
    <t>741371890</t>
  </si>
  <si>
    <t>Demontáž stávajících rozvodů a svítidel</t>
  </si>
  <si>
    <t>hod</t>
  </si>
  <si>
    <t>-1369401186</t>
  </si>
  <si>
    <t>101</t>
  </si>
  <si>
    <t>741371896</t>
  </si>
  <si>
    <t>Poplatek za recyklaci svitidel</t>
  </si>
  <si>
    <t>ks</t>
  </si>
  <si>
    <t>1469030161</t>
  </si>
  <si>
    <t>102</t>
  </si>
  <si>
    <t>741810090</t>
  </si>
  <si>
    <t>Revize</t>
  </si>
  <si>
    <t>-219501580</t>
  </si>
  <si>
    <t>763</t>
  </si>
  <si>
    <t>Konstrukce suché výstavby</t>
  </si>
  <si>
    <t>103</t>
  </si>
  <si>
    <t>763131551</t>
  </si>
  <si>
    <t>SDK podhled deska 1xH2 12,5 bez izolace jednovrstvá spodní kce profil CD+UD</t>
  </si>
  <si>
    <t>460927067</t>
  </si>
  <si>
    <t>Podhled ze sádrokartonových desek jednovrstvá zavěšená spodní konstrukce z ocelových profilů CD, UD jednoduše opláštěná deskou impregnovanou H2, tl. 12,5 mm, bez izolace</t>
  </si>
  <si>
    <t>P</t>
  </si>
  <si>
    <t>Poznámka k položce:_x000D_
V ceně jsou započteny i náklady na tmelení a výztužnou pásku.</t>
  </si>
  <si>
    <t>104</t>
  </si>
  <si>
    <t>763131714</t>
  </si>
  <si>
    <t>SDK podhled základní penetrační nátěr</t>
  </si>
  <si>
    <t>-1754203728</t>
  </si>
  <si>
    <t>Podhled ze sádrokartonových desek ostatní práce a konstrukce na podhledech ze sádrokartonových desek základní penetrační nátěr</t>
  </si>
  <si>
    <t>105</t>
  </si>
  <si>
    <t>766431811</t>
  </si>
  <si>
    <t>Demontáž truhlářského obložení sloupů a pilířů z panelů plochy do 1,5 m2</t>
  </si>
  <si>
    <t>1120031154</t>
  </si>
  <si>
    <t>Demontáž obložení sloupů nebo pilířů panely, plochy do 1,5 m2</t>
  </si>
  <si>
    <t>106</t>
  </si>
  <si>
    <t>766431822</t>
  </si>
  <si>
    <t>Demontáž truhlářského obložení sloupů a pilířů podkladových roštů</t>
  </si>
  <si>
    <t>-117807986</t>
  </si>
  <si>
    <t>Demontáž obložení sloupů nebo pilířů podkladových roštů</t>
  </si>
  <si>
    <t>107</t>
  </si>
  <si>
    <t>713110811</t>
  </si>
  <si>
    <t>Odstranění tepelné izolace stropů volně kladené z vláknitých materiálů suchých tl do 100 mm</t>
  </si>
  <si>
    <t>-1530701899</t>
  </si>
  <si>
    <t>Odstranění tepelné izolace stropů nebo podhledů z rohoží, pásů, dílců, desek, bloků volně kladených z vláknitých materiálů suchých, tloušťka izolace do 100 mm</t>
  </si>
  <si>
    <t>108</t>
  </si>
  <si>
    <t>998763301</t>
  </si>
  <si>
    <t>Přesun hmot tonážní pro sádrokartonové konstrukce v objektech v do 6 m</t>
  </si>
  <si>
    <t>285247496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</si>
  <si>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</si>
  <si>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109</t>
  </si>
  <si>
    <t>998763381</t>
  </si>
  <si>
    <t>Příplatek k přesunu hmot tonážní 763 SDK prováděný bez použití mechanizace</t>
  </si>
  <si>
    <t>-562773403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</si>
  <si>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</si>
  <si>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</si>
  <si>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</si>
  <si>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110</t>
  </si>
  <si>
    <t>766660001</t>
  </si>
  <si>
    <t>Montáž dveřních křídel otvíravých jednokřídlových š do 0,8 m do ocelové zárubně</t>
  </si>
  <si>
    <t>-1259404517</t>
  </si>
  <si>
    <t>Montáž dveřních křídel dřevěných nebo plastových otevíravých do ocelové zárubně povrchově upravených jednokřídlových, šířky do 800 mm</t>
  </si>
  <si>
    <t>111</t>
  </si>
  <si>
    <t>61101</t>
  </si>
  <si>
    <t>vnitřní dřevěné dveře jednokřídlové plné otevíravé levé hladké 80/197cm</t>
  </si>
  <si>
    <t>442572446</t>
  </si>
  <si>
    <t>s polodrážkou, do stávající ocelové zárubně</t>
  </si>
  <si>
    <t>rozměr - 800 / 1970 mm</t>
  </si>
  <si>
    <t>konstrukce dveřního křídla - dřevěná</t>
  </si>
  <si>
    <t>povrch dveří - hladký, laminátový - druh dle investora</t>
  </si>
  <si>
    <t>kování - běžné z lehkých kovů, z opačné strany než jsou závěsy na dveře</t>
  </si>
  <si>
    <t xml:space="preserve">           osazeno vodorovné madlo ve výšce 800 mm přes celou šířku křídla</t>
  </si>
  <si>
    <t>zámek - dózický</t>
  </si>
  <si>
    <t>"ozn.01" 1</t>
  </si>
  <si>
    <t>112</t>
  </si>
  <si>
    <t>61102</t>
  </si>
  <si>
    <t>-148030920</t>
  </si>
  <si>
    <t>"ozn.02" 1</t>
  </si>
  <si>
    <t>113</t>
  </si>
  <si>
    <t>61103</t>
  </si>
  <si>
    <t>vnitřní dřevěné dveře jednokřídlové z 1/3 prosklené otevíravé pravé, 80/197cm</t>
  </si>
  <si>
    <t>-436682231</t>
  </si>
  <si>
    <t>zasklení - jednoduché, sklo bezpečnostní, typ kůra</t>
  </si>
  <si>
    <t>"ozn.03" 1</t>
  </si>
  <si>
    <t>114</t>
  </si>
  <si>
    <t>766-15</t>
  </si>
  <si>
    <t>Dřevěný kryt radiátoru - lamelový (dodávka+montáž)</t>
  </si>
  <si>
    <t>-1550995597</t>
  </si>
  <si>
    <t>atypický výrobek - dodávka firmy</t>
  </si>
  <si>
    <t>rozměr - cca 1200 / 250 mm, výška cca 900 mm</t>
  </si>
  <si>
    <t>konstrukce - bukové překližky v kombinaci s prvky masivních laminovaných</t>
  </si>
  <si>
    <t xml:space="preserve">                    desek, snímatelný čelní panel, vybaveno výškovou rektifikací</t>
  </si>
  <si>
    <t>povrch - hladký, laminovaný - druh dle investora</t>
  </si>
  <si>
    <t>výrobek určen přímo do prostorů mateřských školek</t>
  </si>
  <si>
    <t>osazení - kotveno do podlahy a stěny</t>
  </si>
  <si>
    <t>"ozn.15" 2</t>
  </si>
  <si>
    <t>115</t>
  </si>
  <si>
    <t>766-20</t>
  </si>
  <si>
    <t>Vnitřní dřevěná dělící stěna mezi záchodovými mísami na WC pro děti (dodávka+montáž)</t>
  </si>
  <si>
    <t>-980803542</t>
  </si>
  <si>
    <t>rozměr - 600 / 1000 mm</t>
  </si>
  <si>
    <t>konstrukce - laminovaná dřevotříska + kovové nožičky</t>
  </si>
  <si>
    <t>povrch desky - hladká, laminovaná - druh dle investora</t>
  </si>
  <si>
    <t>osazení - kotveno do podlahy</t>
  </si>
  <si>
    <t>"ozn.20" 4</t>
  </si>
  <si>
    <t>116</t>
  </si>
  <si>
    <t>766662811</t>
  </si>
  <si>
    <t>Demontáž dveřních prahů u dveří jednokřídlových</t>
  </si>
  <si>
    <t>-1492058169</t>
  </si>
  <si>
    <t>Demontáž dveřních konstrukcí k opětovnému použití prahů dveří jednokřídlových</t>
  </si>
  <si>
    <t>117</t>
  </si>
  <si>
    <t>766111820</t>
  </si>
  <si>
    <t>Demontáž truhlářských stěn dřevěných plných</t>
  </si>
  <si>
    <t>934740527</t>
  </si>
  <si>
    <t>Demontáž dřevěných stěn plných</t>
  </si>
  <si>
    <t>"mezi WC" 1,00*0,60*4</t>
  </si>
  <si>
    <t>118</t>
  </si>
  <si>
    <t>998766101</t>
  </si>
  <si>
    <t>Přesun hmot tonážní pro konstrukce truhlářské v objektech v do 6 m</t>
  </si>
  <si>
    <t>-1525398826</t>
  </si>
  <si>
    <t>Přesun hmot pro konstrukce truhlářské stanovený z hmotnosti přesunovaného materiálu vodorovná dopravní vzdálenost do 50 m v objektech výšky do 6 m</t>
  </si>
  <si>
    <t>119</t>
  </si>
  <si>
    <t>998766181</t>
  </si>
  <si>
    <t>Příplatek k přesunu hmot tonážní 766 prováděný bez použití mechanizace</t>
  </si>
  <si>
    <t>312030067</t>
  </si>
  <si>
    <t>Přesun hmot pro konstrukce truhlářské stanovený z hmotnosti přesunovaného materiálu Příplatek k ceně za přesun prováděný bez použití mechanizace pro jakoukoliv výšku objektu</t>
  </si>
  <si>
    <t>771</t>
  </si>
  <si>
    <t>Podlahy z dlaždic</t>
  </si>
  <si>
    <t>120</t>
  </si>
  <si>
    <t>771571810</t>
  </si>
  <si>
    <t>Demontáž podlah z dlaždic keramických kladených do malty</t>
  </si>
  <si>
    <t>1981181289</t>
  </si>
  <si>
    <t>121</t>
  </si>
  <si>
    <t>771471810</t>
  </si>
  <si>
    <t>Demontáž soklíků z dlaždic keramických kladených do malty rovných</t>
  </si>
  <si>
    <t>-1709980443</t>
  </si>
  <si>
    <t>122</t>
  </si>
  <si>
    <t>771574268</t>
  </si>
  <si>
    <t>Montáž podlah keramických pro mechanické zatížení protiskluzných lepených flexibilním lepidlem do 45 ks/m2</t>
  </si>
  <si>
    <t>409147548</t>
  </si>
  <si>
    <t>Montáž podlah z dlaždic keramických lepených flexibilním lepidlem maloformátových pro vysoké mechanické zatížení protiskluzných nebo reliéfních (bezbariérových) přes 35 do 45 ks/m2</t>
  </si>
  <si>
    <t>123</t>
  </si>
  <si>
    <t>597614449</t>
  </si>
  <si>
    <t>dlažba keramická vnitřní tl.9mm</t>
  </si>
  <si>
    <t>52349779</t>
  </si>
  <si>
    <t xml:space="preserve">Povrch dlažby bude mít tyto parametry: </t>
  </si>
  <si>
    <t xml:space="preserve">a) součinitel smykového tření nejméně 0,5, nebo </t>
  </si>
  <si>
    <t xml:space="preserve">b) hodnotu výkyvu kyvadla nejméně 40, nebo </t>
  </si>
  <si>
    <t xml:space="preserve">c) úhel kluzu nejméně 10° </t>
  </si>
  <si>
    <t>25,40*1,10</t>
  </si>
  <si>
    <t>124</t>
  </si>
  <si>
    <t>771161021</t>
  </si>
  <si>
    <t>Montáž profilu ukončujícího pro plynulý přechod (dlažby s kobercem apod.)</t>
  </si>
  <si>
    <t>1710308855</t>
  </si>
  <si>
    <t>Příprava podkladu před provedením dlažby montáž profilu ukončujícího profilu pro plynulý přechod (dlažba-koberec apod.)</t>
  </si>
  <si>
    <t>0,80*3</t>
  </si>
  <si>
    <t>125</t>
  </si>
  <si>
    <t>590541310</t>
  </si>
  <si>
    <t>přechodová lišta podlahová kovová</t>
  </si>
  <si>
    <t>-207557305</t>
  </si>
  <si>
    <t>2,40*1,10</t>
  </si>
  <si>
    <t>126</t>
  </si>
  <si>
    <t>998771101</t>
  </si>
  <si>
    <t>Přesun hmot tonážní pro podlahy z dlaždic v objektech v do 6 m</t>
  </si>
  <si>
    <t>1918730955</t>
  </si>
  <si>
    <t>Přesun hmot pro podlahy z dlaždic stanovený z hmotnosti přesunovaného materiálu vodorovná dopravní vzdálenost do 50 m v objektech výšky do 6 m</t>
  </si>
  <si>
    <t>127</t>
  </si>
  <si>
    <t>998771181</t>
  </si>
  <si>
    <t>Příplatek k přesunu hmot tonážní 771 prováděný bez použití mechanizace</t>
  </si>
  <si>
    <t>1683965828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</si>
  <si>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</si>
  <si>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</si>
  <si>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</si>
  <si>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128</t>
  </si>
  <si>
    <t>781474117</t>
  </si>
  <si>
    <t>Montáž obkladů vnitřních keramických hladkých do 45 ks/m2 lepených flexibilním lepidlem</t>
  </si>
  <si>
    <t>575511743</t>
  </si>
  <si>
    <t>Montáž obkladů vnitřních stěn z dlaždic keramických lepených flexibilním lepidlem maloformátových hladkých přes 35 do 45 ks/m2</t>
  </si>
  <si>
    <t>(5,82+2,18)*2*2,00*2</t>
  </si>
  <si>
    <t>-0,80*2,00*4   -1,20*1,10*2</t>
  </si>
  <si>
    <t>(1,20+1,10*2)*0,05*2</t>
  </si>
  <si>
    <t>129</t>
  </si>
  <si>
    <t>59761255</t>
  </si>
  <si>
    <t>obklad keramický hladký přes 35 do 45ks/m2</t>
  </si>
  <si>
    <t>1887955334</t>
  </si>
  <si>
    <t>55,30*1,10</t>
  </si>
  <si>
    <t>130</t>
  </si>
  <si>
    <t>781494111</t>
  </si>
  <si>
    <t>Plastové profily rohové lepené flexibilním lepidlem</t>
  </si>
  <si>
    <t>2032749542</t>
  </si>
  <si>
    <t>Obklad - dokončující práce profily ukončovací lepené flexibilním lepidlem rohové</t>
  </si>
  <si>
    <t>131</t>
  </si>
  <si>
    <t>781494511</t>
  </si>
  <si>
    <t>Plastové profily ukončovací lepené flexibilním lepidlem</t>
  </si>
  <si>
    <t>-622060722</t>
  </si>
  <si>
    <t>Obklad - dokončující práce profily ukončovací lepené flexibilním lepidlem ukončovací</t>
  </si>
  <si>
    <t>132</t>
  </si>
  <si>
    <t>781495115</t>
  </si>
  <si>
    <t>Spárování vnitřních obkladů silikonem</t>
  </si>
  <si>
    <t>1195748948</t>
  </si>
  <si>
    <t>Obklad - dokončující práce ostatní práce spárování silikonem</t>
  </si>
  <si>
    <t>133</t>
  </si>
  <si>
    <t>998781101</t>
  </si>
  <si>
    <t>Přesun hmot tonážní pro obklady keramické v objektech v do 6 m</t>
  </si>
  <si>
    <t>-2020752084</t>
  </si>
  <si>
    <t>Přesun hmot pro obklady keramické stanovený z hmotnosti přesunovaného materiálu vodorovná dopravní vzdálenost do 50 m v objektech výšky do 6 m</t>
  </si>
  <si>
    <t>134</t>
  </si>
  <si>
    <t>998781181</t>
  </si>
  <si>
    <t>Příplatek k přesunu hmot tonážní 781 prováděný bez použití mechanizace</t>
  </si>
  <si>
    <t>-1687368715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</si>
  <si>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</si>
  <si>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</si>
  <si>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</si>
  <si>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135</t>
  </si>
  <si>
    <t>783314101</t>
  </si>
  <si>
    <t>Základní jednonásobný syntetický nátěr zámečnických konstrukcí</t>
  </si>
  <si>
    <t>673645658</t>
  </si>
  <si>
    <t>Základní nátěr zámečnických konstrukcí jednonásobný syntetický</t>
  </si>
  <si>
    <t>"zárubně" 1,25*3</t>
  </si>
  <si>
    <t>136</t>
  </si>
  <si>
    <t>783315101</t>
  </si>
  <si>
    <t>Mezinátěr jednonásobný syntetický standardní zámečnických konstrukcí</t>
  </si>
  <si>
    <t>-1051960853</t>
  </si>
  <si>
    <t>Mezinátěr zámečnických konstrukcí jednonásobný syntetický standardní</t>
  </si>
  <si>
    <t>137</t>
  </si>
  <si>
    <t>783317101</t>
  </si>
  <si>
    <t>Krycí jednonásobný syntetický standardní nátěr zámečnických konstrukcí</t>
  </si>
  <si>
    <t>-15011503</t>
  </si>
  <si>
    <t>Krycí nátěr (email) zámečnických konstrukcí jednonásobný syntetický standardní</t>
  </si>
  <si>
    <t>138</t>
  </si>
  <si>
    <t>783306807</t>
  </si>
  <si>
    <t>Odstranění nátěru ze zámečnických konstrukcí odstraňovačem nátěrů</t>
  </si>
  <si>
    <t>1903987105</t>
  </si>
  <si>
    <t>Odstranění nátěrů ze zámečnických konstrukcí odstraňovačem nátěrů s obroušením</t>
  </si>
  <si>
    <t>139</t>
  </si>
  <si>
    <t>783614551</t>
  </si>
  <si>
    <t>Základní jednonásobný syntetický nátěr potrubí DN do 50 mm</t>
  </si>
  <si>
    <t>614793545</t>
  </si>
  <si>
    <t>Základní nátěr armatur a kovových potrubí jednonásobný potrubí do DN 50 mm syntetický</t>
  </si>
  <si>
    <t>140</t>
  </si>
  <si>
    <t>783615551</t>
  </si>
  <si>
    <t>Mezinátěr jednonásobný syntetický nátěr potrubí DN do 50 mm</t>
  </si>
  <si>
    <t>-393436976</t>
  </si>
  <si>
    <t>Mezinátěr armatur a kovových potrubí potrubí do DN 50 mm syntetický standardní</t>
  </si>
  <si>
    <t>141</t>
  </si>
  <si>
    <t>783617611</t>
  </si>
  <si>
    <t>Krycí dvojnásobný syntetický nátěr potrubí DN do 50 mm</t>
  </si>
  <si>
    <t>846958625</t>
  </si>
  <si>
    <t>Krycí nátěr (email) armatur a kovových potrubí potrubí do DN 50 mm dvojnásobný syntetický standardní</t>
  </si>
  <si>
    <t>142</t>
  </si>
  <si>
    <t>783606862</t>
  </si>
  <si>
    <t>Odstranění nátěrů z potrubí DN do 50 mm opálením</t>
  </si>
  <si>
    <t>926008086</t>
  </si>
  <si>
    <t>Odstranění nátěrů z armatur a kovových potrubí potrubí do DN 50 mm opálením</t>
  </si>
  <si>
    <t>784</t>
  </si>
  <si>
    <t>Malby</t>
  </si>
  <si>
    <t>143</t>
  </si>
  <si>
    <t>784181101</t>
  </si>
  <si>
    <t>Základní akrylátová jednonásobná penetrace podkladu v místnostech výšky do 3,80m</t>
  </si>
  <si>
    <t>1676264471</t>
  </si>
  <si>
    <t>Penetrace podkladu jednonásobná základní akrylátová v místnostech výšky do 3,80 m</t>
  </si>
  <si>
    <t>stěny</t>
  </si>
  <si>
    <t>elektro (sousední místnosti)</t>
  </si>
  <si>
    <t>5,00</t>
  </si>
  <si>
    <t>144</t>
  </si>
  <si>
    <t>1061104075</t>
  </si>
  <si>
    <t>podhledy sádrokarton</t>
  </si>
  <si>
    <t>VRN</t>
  </si>
  <si>
    <t>Vedlejší rozpočtové náklady</t>
  </si>
  <si>
    <t>145</t>
  </si>
  <si>
    <t>03000100</t>
  </si>
  <si>
    <t>Zařízení staveniště, ostatní vedlejší náklady</t>
  </si>
  <si>
    <t>kmpl</t>
  </si>
  <si>
    <t>1024</t>
  </si>
  <si>
    <t>537420258</t>
  </si>
  <si>
    <t>146</t>
  </si>
  <si>
    <t>071002000</t>
  </si>
  <si>
    <t>Provoz investora</t>
  </si>
  <si>
    <t>-684733662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</si>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</sst>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31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1"/>
      <c r="BE5" s="309" t="s">
        <v>16</v>
      </c>
      <c r="BS5" s="18" t="s">
        <v>7</v>
      </c>
    </row>
    <row r="6" spans="1:74" s="1" customFormat="1" ht="36.950000000000003" customHeight="1" x14ac:dyDescent="0.2">
      <c r="B6" s="21"/>
      <c r="D6" s="27" t="s">
        <v>17</v>
      </c>
      <c r="K6" s="313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1"/>
      <c r="BE6" s="310"/>
      <c r="BS6" s="18" t="s">
        <v>7</v>
      </c>
    </row>
    <row r="7" spans="1:74" s="1" customFormat="1" ht="12" customHeight="1" x14ac:dyDescent="0.2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0"/>
      <c r="BS7" s="18" t="s">
        <v>7</v>
      </c>
    </row>
    <row r="8" spans="1:74" s="1" customFormat="1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0"/>
      <c r="BS8" s="18" t="s">
        <v>7</v>
      </c>
    </row>
    <row r="9" spans="1:74" s="1" customFormat="1" ht="14.45" customHeight="1" x14ac:dyDescent="0.2">
      <c r="B9" s="21"/>
      <c r="AR9" s="21"/>
      <c r="BE9" s="310"/>
      <c r="BS9" s="18" t="s">
        <v>7</v>
      </c>
    </row>
    <row r="10" spans="1:74" s="1" customFormat="1" ht="12" customHeight="1" x14ac:dyDescent="0.2">
      <c r="B10" s="21"/>
      <c r="D10" s="28" t="s">
        <v>25</v>
      </c>
      <c r="AK10" s="28" t="s">
        <v>26</v>
      </c>
      <c r="AN10" s="26" t="s">
        <v>3</v>
      </c>
      <c r="AR10" s="21"/>
      <c r="BE10" s="310"/>
      <c r="BS10" s="18" t="s">
        <v>27</v>
      </c>
    </row>
    <row r="11" spans="1:74" s="1" customFormat="1" ht="18.399999999999999" customHeight="1" x14ac:dyDescent="0.2">
      <c r="B11" s="21"/>
      <c r="E11" s="26" t="s">
        <v>28</v>
      </c>
      <c r="AK11" s="28" t="s">
        <v>29</v>
      </c>
      <c r="AN11" s="26" t="s">
        <v>3</v>
      </c>
      <c r="AR11" s="21"/>
      <c r="BE11" s="310"/>
      <c r="BS11" s="18" t="s">
        <v>27</v>
      </c>
    </row>
    <row r="12" spans="1:74" s="1" customFormat="1" ht="6.95" customHeight="1" x14ac:dyDescent="0.2">
      <c r="B12" s="21"/>
      <c r="AR12" s="21"/>
      <c r="BE12" s="310"/>
      <c r="BS12" s="18" t="s">
        <v>27</v>
      </c>
    </row>
    <row r="13" spans="1:74" s="1" customFormat="1" ht="12" customHeight="1" x14ac:dyDescent="0.2">
      <c r="B13" s="21"/>
      <c r="D13" s="28" t="s">
        <v>30</v>
      </c>
      <c r="AK13" s="28" t="s">
        <v>26</v>
      </c>
      <c r="AN13" s="30" t="s">
        <v>31</v>
      </c>
      <c r="AR13" s="21"/>
      <c r="BE13" s="310"/>
      <c r="BS13" s="18" t="s">
        <v>27</v>
      </c>
    </row>
    <row r="14" spans="1:74" ht="12.75" x14ac:dyDescent="0.2">
      <c r="B14" s="21"/>
      <c r="E14" s="314" t="s">
        <v>31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8" t="s">
        <v>29</v>
      </c>
      <c r="AN14" s="30" t="s">
        <v>31</v>
      </c>
      <c r="AR14" s="21"/>
      <c r="BE14" s="310"/>
      <c r="BS14" s="18" t="s">
        <v>27</v>
      </c>
    </row>
    <row r="15" spans="1:74" s="1" customFormat="1" ht="6.95" customHeight="1" x14ac:dyDescent="0.2">
      <c r="B15" s="21"/>
      <c r="AR15" s="21"/>
      <c r="BE15" s="310"/>
      <c r="BS15" s="18" t="s">
        <v>4</v>
      </c>
    </row>
    <row r="16" spans="1:74" s="1" customFormat="1" ht="12" customHeight="1" x14ac:dyDescent="0.2">
      <c r="B16" s="21"/>
      <c r="D16" s="28" t="s">
        <v>32</v>
      </c>
      <c r="AK16" s="28" t="s">
        <v>26</v>
      </c>
      <c r="AN16" s="26" t="s">
        <v>3</v>
      </c>
      <c r="AR16" s="21"/>
      <c r="BE16" s="310"/>
      <c r="BS16" s="18" t="s">
        <v>4</v>
      </c>
    </row>
    <row r="17" spans="1:71" s="1" customFormat="1" ht="18.399999999999999" customHeight="1" x14ac:dyDescent="0.2">
      <c r="B17" s="21"/>
      <c r="E17" s="26" t="s">
        <v>33</v>
      </c>
      <c r="AK17" s="28" t="s">
        <v>29</v>
      </c>
      <c r="AN17" s="26" t="s">
        <v>3</v>
      </c>
      <c r="AR17" s="21"/>
      <c r="BE17" s="310"/>
      <c r="BS17" s="18" t="s">
        <v>34</v>
      </c>
    </row>
    <row r="18" spans="1:71" s="1" customFormat="1" ht="6.95" customHeight="1" x14ac:dyDescent="0.2">
      <c r="B18" s="21"/>
      <c r="AR18" s="21"/>
      <c r="BE18" s="310"/>
      <c r="BS18" s="18" t="s">
        <v>7</v>
      </c>
    </row>
    <row r="19" spans="1:71" s="1" customFormat="1" ht="12" customHeight="1" x14ac:dyDescent="0.2">
      <c r="B19" s="21"/>
      <c r="D19" s="28" t="s">
        <v>35</v>
      </c>
      <c r="AK19" s="28" t="s">
        <v>26</v>
      </c>
      <c r="AN19" s="26" t="s">
        <v>3</v>
      </c>
      <c r="AR19" s="21"/>
      <c r="BE19" s="310"/>
      <c r="BS19" s="18" t="s">
        <v>27</v>
      </c>
    </row>
    <row r="20" spans="1:71" s="1" customFormat="1" ht="18.399999999999999" customHeight="1" x14ac:dyDescent="0.2">
      <c r="B20" s="21"/>
      <c r="E20" s="26" t="s">
        <v>36</v>
      </c>
      <c r="AK20" s="28" t="s">
        <v>29</v>
      </c>
      <c r="AN20" s="26" t="s">
        <v>3</v>
      </c>
      <c r="AR20" s="21"/>
      <c r="BE20" s="310"/>
      <c r="BS20" s="18" t="s">
        <v>34</v>
      </c>
    </row>
    <row r="21" spans="1:71" s="1" customFormat="1" ht="6.95" customHeight="1" x14ac:dyDescent="0.2">
      <c r="B21" s="21"/>
      <c r="AR21" s="21"/>
      <c r="BE21" s="310"/>
    </row>
    <row r="22" spans="1:71" s="1" customFormat="1" ht="12" customHeight="1" x14ac:dyDescent="0.2">
      <c r="B22" s="21"/>
      <c r="D22" s="28" t="s">
        <v>37</v>
      </c>
      <c r="AR22" s="21"/>
      <c r="BE22" s="310"/>
    </row>
    <row r="23" spans="1:71" s="1" customFormat="1" ht="42.75" customHeight="1" x14ac:dyDescent="0.2">
      <c r="B23" s="21"/>
      <c r="E23" s="316" t="s">
        <v>38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21"/>
      <c r="BE23" s="310"/>
    </row>
    <row r="24" spans="1:71" s="1" customFormat="1" ht="6.95" customHeight="1" x14ac:dyDescent="0.2">
      <c r="B24" s="21"/>
      <c r="AR24" s="21"/>
      <c r="BE24" s="310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0"/>
    </row>
    <row r="26" spans="1:71" s="2" customFormat="1" ht="25.9" customHeight="1" x14ac:dyDescent="0.2">
      <c r="A26" s="33"/>
      <c r="B26" s="34"/>
      <c r="C26" s="33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ROUNDUP(AG54,2)</f>
        <v>0</v>
      </c>
      <c r="AL26" s="318"/>
      <c r="AM26" s="318"/>
      <c r="AN26" s="318"/>
      <c r="AO26" s="318"/>
      <c r="AP26" s="33"/>
      <c r="AQ26" s="33"/>
      <c r="AR26" s="34"/>
      <c r="BE26" s="310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10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19" t="s">
        <v>40</v>
      </c>
      <c r="M28" s="319"/>
      <c r="N28" s="319"/>
      <c r="O28" s="319"/>
      <c r="P28" s="319"/>
      <c r="Q28" s="33"/>
      <c r="R28" s="33"/>
      <c r="S28" s="33"/>
      <c r="T28" s="33"/>
      <c r="U28" s="33"/>
      <c r="V28" s="33"/>
      <c r="W28" s="319" t="s">
        <v>41</v>
      </c>
      <c r="X28" s="319"/>
      <c r="Y28" s="319"/>
      <c r="Z28" s="319"/>
      <c r="AA28" s="319"/>
      <c r="AB28" s="319"/>
      <c r="AC28" s="319"/>
      <c r="AD28" s="319"/>
      <c r="AE28" s="319"/>
      <c r="AF28" s="33"/>
      <c r="AG28" s="33"/>
      <c r="AH28" s="33"/>
      <c r="AI28" s="33"/>
      <c r="AJ28" s="33"/>
      <c r="AK28" s="319" t="s">
        <v>42</v>
      </c>
      <c r="AL28" s="319"/>
      <c r="AM28" s="319"/>
      <c r="AN28" s="319"/>
      <c r="AO28" s="319"/>
      <c r="AP28" s="33"/>
      <c r="AQ28" s="33"/>
      <c r="AR28" s="34"/>
      <c r="BE28" s="310"/>
    </row>
    <row r="29" spans="1:71" s="3" customFormat="1" ht="14.45" customHeight="1" x14ac:dyDescent="0.2">
      <c r="B29" s="38"/>
      <c r="D29" s="28" t="s">
        <v>43</v>
      </c>
      <c r="F29" s="28" t="s">
        <v>44</v>
      </c>
      <c r="L29" s="304">
        <v>0.21</v>
      </c>
      <c r="M29" s="303"/>
      <c r="N29" s="303"/>
      <c r="O29" s="303"/>
      <c r="P29" s="303"/>
      <c r="W29" s="302">
        <f>ROUNDUP(AZ54,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ROUNDUP(AV54, 2)</f>
        <v>0</v>
      </c>
      <c r="AL29" s="303"/>
      <c r="AM29" s="303"/>
      <c r="AN29" s="303"/>
      <c r="AO29" s="303"/>
      <c r="AR29" s="38"/>
      <c r="BE29" s="311"/>
    </row>
    <row r="30" spans="1:71" s="3" customFormat="1" ht="14.45" customHeight="1" x14ac:dyDescent="0.2">
      <c r="B30" s="38"/>
      <c r="F30" s="28" t="s">
        <v>45</v>
      </c>
      <c r="L30" s="304">
        <v>0.15</v>
      </c>
      <c r="M30" s="303"/>
      <c r="N30" s="303"/>
      <c r="O30" s="303"/>
      <c r="P30" s="303"/>
      <c r="W30" s="302">
        <f>ROUNDUP(BA54,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ROUNDUP(AW54, 2)</f>
        <v>0</v>
      </c>
      <c r="AL30" s="303"/>
      <c r="AM30" s="303"/>
      <c r="AN30" s="303"/>
      <c r="AO30" s="303"/>
      <c r="AR30" s="38"/>
      <c r="BE30" s="311"/>
    </row>
    <row r="31" spans="1:71" s="3" customFormat="1" ht="14.45" hidden="1" customHeight="1" x14ac:dyDescent="0.2">
      <c r="B31" s="38"/>
      <c r="F31" s="28" t="s">
        <v>46</v>
      </c>
      <c r="L31" s="304">
        <v>0.21</v>
      </c>
      <c r="M31" s="303"/>
      <c r="N31" s="303"/>
      <c r="O31" s="303"/>
      <c r="P31" s="303"/>
      <c r="W31" s="302">
        <f>ROUNDUP(BB54,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8"/>
      <c r="BE31" s="311"/>
    </row>
    <row r="32" spans="1:71" s="3" customFormat="1" ht="14.45" hidden="1" customHeight="1" x14ac:dyDescent="0.2">
      <c r="B32" s="38"/>
      <c r="F32" s="28" t="s">
        <v>47</v>
      </c>
      <c r="L32" s="304">
        <v>0.15</v>
      </c>
      <c r="M32" s="303"/>
      <c r="N32" s="303"/>
      <c r="O32" s="303"/>
      <c r="P32" s="303"/>
      <c r="W32" s="302">
        <f>ROUNDUP(BC54,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8"/>
      <c r="BE32" s="311"/>
    </row>
    <row r="33" spans="1:57" s="3" customFormat="1" ht="14.45" hidden="1" customHeight="1" x14ac:dyDescent="0.2">
      <c r="B33" s="38"/>
      <c r="F33" s="28" t="s">
        <v>48</v>
      </c>
      <c r="L33" s="304">
        <v>0</v>
      </c>
      <c r="M33" s="303"/>
      <c r="N33" s="303"/>
      <c r="O33" s="303"/>
      <c r="P33" s="303"/>
      <c r="W33" s="302">
        <f>ROUNDUP(BD54,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8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 x14ac:dyDescent="0.2">
      <c r="A35" s="33"/>
      <c r="B35" s="34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305" t="s">
        <v>51</v>
      </c>
      <c r="Y35" s="306"/>
      <c r="Z35" s="306"/>
      <c r="AA35" s="306"/>
      <c r="AB35" s="306"/>
      <c r="AC35" s="41"/>
      <c r="AD35" s="41"/>
      <c r="AE35" s="41"/>
      <c r="AF35" s="41"/>
      <c r="AG35" s="41"/>
      <c r="AH35" s="41"/>
      <c r="AI35" s="41"/>
      <c r="AJ35" s="41"/>
      <c r="AK35" s="307">
        <f>SUM(AK26:AK33)</f>
        <v>0</v>
      </c>
      <c r="AL35" s="306"/>
      <c r="AM35" s="306"/>
      <c r="AN35" s="306"/>
      <c r="AO35" s="308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 x14ac:dyDescent="0.2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 x14ac:dyDescent="0.2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 x14ac:dyDescent="0.2">
      <c r="A42" s="33"/>
      <c r="B42" s="34"/>
      <c r="C42" s="22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 x14ac:dyDescent="0.2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 x14ac:dyDescent="0.2">
      <c r="B44" s="47"/>
      <c r="C44" s="28" t="s">
        <v>14</v>
      </c>
      <c r="L44" s="4" t="str">
        <f>K5</f>
        <v>VACH2462C</v>
      </c>
      <c r="AR44" s="47"/>
    </row>
    <row r="45" spans="1:57" s="5" customFormat="1" ht="36.950000000000003" customHeight="1" x14ac:dyDescent="0.2">
      <c r="B45" s="48"/>
      <c r="C45" s="49" t="s">
        <v>17</v>
      </c>
      <c r="L45" s="293" t="str">
        <f>K6</f>
        <v>MŠ K.H.Borovského 336, Boletice n.L.-Děčín, SO-04 Modernizace sociálních zařízení-pavilon C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R45" s="48"/>
    </row>
    <row r="46" spans="1:57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 x14ac:dyDescent="0.2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Boletice n.L.-Děčín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5" t="str">
        <f>IF(AN8= "","",AN8)</f>
        <v>3. 6. 2020</v>
      </c>
      <c r="AN47" s="295"/>
      <c r="AO47" s="33"/>
      <c r="AP47" s="33"/>
      <c r="AQ47" s="33"/>
      <c r="AR47" s="34"/>
      <c r="BE47" s="33"/>
    </row>
    <row r="48" spans="1:57" s="2" customFormat="1" ht="6.95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 x14ac:dyDescent="0.2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město Děčín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32</v>
      </c>
      <c r="AJ49" s="33"/>
      <c r="AK49" s="33"/>
      <c r="AL49" s="33"/>
      <c r="AM49" s="296" t="str">
        <f>IF(E17="","",E17)</f>
        <v>Petr Vachulka</v>
      </c>
      <c r="AN49" s="297"/>
      <c r="AO49" s="297"/>
      <c r="AP49" s="297"/>
      <c r="AQ49" s="33"/>
      <c r="AR49" s="34"/>
      <c r="AS49" s="298" t="s">
        <v>53</v>
      </c>
      <c r="AT49" s="299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 x14ac:dyDescent="0.2">
      <c r="A50" s="33"/>
      <c r="B50" s="34"/>
      <c r="C50" s="28" t="s">
        <v>30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35</v>
      </c>
      <c r="AJ50" s="33"/>
      <c r="AK50" s="33"/>
      <c r="AL50" s="33"/>
      <c r="AM50" s="296" t="str">
        <f>IF(E20="","",E20)</f>
        <v>Martin Růžička</v>
      </c>
      <c r="AN50" s="297"/>
      <c r="AO50" s="297"/>
      <c r="AP50" s="297"/>
      <c r="AQ50" s="33"/>
      <c r="AR50" s="34"/>
      <c r="AS50" s="300"/>
      <c r="AT50" s="301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 x14ac:dyDescent="0.2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00"/>
      <c r="AT51" s="301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 x14ac:dyDescent="0.2">
      <c r="A52" s="33"/>
      <c r="B52" s="34"/>
      <c r="C52" s="284" t="s">
        <v>54</v>
      </c>
      <c r="D52" s="285"/>
      <c r="E52" s="285"/>
      <c r="F52" s="285"/>
      <c r="G52" s="285"/>
      <c r="H52" s="56"/>
      <c r="I52" s="286" t="s">
        <v>55</v>
      </c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7" t="s">
        <v>56</v>
      </c>
      <c r="AH52" s="285"/>
      <c r="AI52" s="285"/>
      <c r="AJ52" s="285"/>
      <c r="AK52" s="285"/>
      <c r="AL52" s="285"/>
      <c r="AM52" s="285"/>
      <c r="AN52" s="286" t="s">
        <v>57</v>
      </c>
      <c r="AO52" s="285"/>
      <c r="AP52" s="285"/>
      <c r="AQ52" s="57" t="s">
        <v>58</v>
      </c>
      <c r="AR52" s="34"/>
      <c r="AS52" s="58" t="s">
        <v>59</v>
      </c>
      <c r="AT52" s="59" t="s">
        <v>60</v>
      </c>
      <c r="AU52" s="59" t="s">
        <v>61</v>
      </c>
      <c r="AV52" s="59" t="s">
        <v>62</v>
      </c>
      <c r="AW52" s="59" t="s">
        <v>63</v>
      </c>
      <c r="AX52" s="59" t="s">
        <v>64</v>
      </c>
      <c r="AY52" s="59" t="s">
        <v>65</v>
      </c>
      <c r="AZ52" s="59" t="s">
        <v>66</v>
      </c>
      <c r="BA52" s="59" t="s">
        <v>67</v>
      </c>
      <c r="BB52" s="59" t="s">
        <v>68</v>
      </c>
      <c r="BC52" s="59" t="s">
        <v>69</v>
      </c>
      <c r="BD52" s="60" t="s">
        <v>70</v>
      </c>
      <c r="BE52" s="33"/>
    </row>
    <row r="53" spans="1:91" s="2" customFormat="1" ht="10.9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 x14ac:dyDescent="0.2">
      <c r="B54" s="64"/>
      <c r="C54" s="65" t="s">
        <v>71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91">
        <f>ROUNDUP(AG55,2)</f>
        <v>0</v>
      </c>
      <c r="AH54" s="291"/>
      <c r="AI54" s="291"/>
      <c r="AJ54" s="291"/>
      <c r="AK54" s="291"/>
      <c r="AL54" s="291"/>
      <c r="AM54" s="291"/>
      <c r="AN54" s="292">
        <f>SUM(AG54,AT54)</f>
        <v>0</v>
      </c>
      <c r="AO54" s="292"/>
      <c r="AP54" s="292"/>
      <c r="AQ54" s="68" t="s">
        <v>3</v>
      </c>
      <c r="AR54" s="64"/>
      <c r="AS54" s="69">
        <f>ROUNDUP(AS55,2)</f>
        <v>0</v>
      </c>
      <c r="AT54" s="70">
        <f>ROUNDUP(SUM(AV54:AW54),1)</f>
        <v>0</v>
      </c>
      <c r="AU54" s="71">
        <f>ROUNDUP(AU55,5)</f>
        <v>0</v>
      </c>
      <c r="AV54" s="70">
        <f>ROUNDUP(AZ54*L29,1)</f>
        <v>0</v>
      </c>
      <c r="AW54" s="70">
        <f>ROUNDUP(BA54*L30,1)</f>
        <v>0</v>
      </c>
      <c r="AX54" s="70">
        <f>ROUNDUP(BB54*L29,1)</f>
        <v>0</v>
      </c>
      <c r="AY54" s="70">
        <f>ROUNDUP(BC54*L30,1)</f>
        <v>0</v>
      </c>
      <c r="AZ54" s="70">
        <f>ROUNDUP(AZ55,2)</f>
        <v>0</v>
      </c>
      <c r="BA54" s="70">
        <f>ROUNDUP(BA55,2)</f>
        <v>0</v>
      </c>
      <c r="BB54" s="70">
        <f>ROUNDUP(BB55,2)</f>
        <v>0</v>
      </c>
      <c r="BC54" s="70">
        <f>ROUNDUP(BC55,2)</f>
        <v>0</v>
      </c>
      <c r="BD54" s="72">
        <f>ROUNDUP(BD55,2)</f>
        <v>0</v>
      </c>
      <c r="BS54" s="73" t="s">
        <v>72</v>
      </c>
      <c r="BT54" s="73" t="s">
        <v>73</v>
      </c>
      <c r="BU54" s="74" t="s">
        <v>74</v>
      </c>
      <c r="BV54" s="73" t="s">
        <v>75</v>
      </c>
      <c r="BW54" s="73" t="s">
        <v>5</v>
      </c>
      <c r="BX54" s="73" t="s">
        <v>76</v>
      </c>
      <c r="CL54" s="73" t="s">
        <v>3</v>
      </c>
    </row>
    <row r="55" spans="1:91" s="7" customFormat="1" ht="16.5" customHeight="1" x14ac:dyDescent="0.2">
      <c r="A55" s="75" t="s">
        <v>77</v>
      </c>
      <c r="B55" s="76"/>
      <c r="C55" s="77"/>
      <c r="D55" s="290" t="s">
        <v>78</v>
      </c>
      <c r="E55" s="290"/>
      <c r="F55" s="290"/>
      <c r="G55" s="290"/>
      <c r="H55" s="290"/>
      <c r="I55" s="78"/>
      <c r="J55" s="290" t="s">
        <v>79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88">
        <f>'SO-04 - Modernizace sociá...'!J30</f>
        <v>0</v>
      </c>
      <c r="AH55" s="289"/>
      <c r="AI55" s="289"/>
      <c r="AJ55" s="289"/>
      <c r="AK55" s="289"/>
      <c r="AL55" s="289"/>
      <c r="AM55" s="289"/>
      <c r="AN55" s="288">
        <f>SUM(AG55,AT55)</f>
        <v>0</v>
      </c>
      <c r="AO55" s="289"/>
      <c r="AP55" s="289"/>
      <c r="AQ55" s="79" t="s">
        <v>80</v>
      </c>
      <c r="AR55" s="76"/>
      <c r="AS55" s="80">
        <v>0</v>
      </c>
      <c r="AT55" s="81">
        <f>ROUNDUP(SUM(AV55:AW55),1)</f>
        <v>0</v>
      </c>
      <c r="AU55" s="82">
        <f>'SO-04 - Modernizace sociá...'!P102</f>
        <v>0</v>
      </c>
      <c r="AV55" s="81">
        <f>'SO-04 - Modernizace sociá...'!J33</f>
        <v>0</v>
      </c>
      <c r="AW55" s="81">
        <f>'SO-04 - Modernizace sociá...'!J34</f>
        <v>0</v>
      </c>
      <c r="AX55" s="81">
        <f>'SO-04 - Modernizace sociá...'!J35</f>
        <v>0</v>
      </c>
      <c r="AY55" s="81">
        <f>'SO-04 - Modernizace sociá...'!J36</f>
        <v>0</v>
      </c>
      <c r="AZ55" s="81">
        <f>'SO-04 - Modernizace sociá...'!F33</f>
        <v>0</v>
      </c>
      <c r="BA55" s="81">
        <f>'SO-04 - Modernizace sociá...'!F34</f>
        <v>0</v>
      </c>
      <c r="BB55" s="81">
        <f>'SO-04 - Modernizace sociá...'!F35</f>
        <v>0</v>
      </c>
      <c r="BC55" s="81">
        <f>'SO-04 - Modernizace sociá...'!F36</f>
        <v>0</v>
      </c>
      <c r="BD55" s="83">
        <f>'SO-04 - Modernizace sociá...'!F37</f>
        <v>0</v>
      </c>
      <c r="BT55" s="84" t="s">
        <v>81</v>
      </c>
      <c r="BV55" s="84" t="s">
        <v>75</v>
      </c>
      <c r="BW55" s="84" t="s">
        <v>82</v>
      </c>
      <c r="BX55" s="84" t="s">
        <v>5</v>
      </c>
      <c r="CL55" s="84" t="s">
        <v>83</v>
      </c>
      <c r="CM55" s="84" t="s">
        <v>84</v>
      </c>
    </row>
    <row r="56" spans="1:91" s="2" customFormat="1" ht="30" customHeight="1" x14ac:dyDescent="0.2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 x14ac:dyDescent="0.2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-04 - Modernizace soci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2"/>
  <sheetViews>
    <sheetView showGridLines="0" tabSelected="1" topLeftCell="A302" workbookViewId="0">
      <selection activeCell="H343" sqref="H34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8" t="s">
        <v>82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86"/>
      <c r="J3" s="20"/>
      <c r="K3" s="20"/>
      <c r="L3" s="21"/>
      <c r="AT3" s="18" t="s">
        <v>84</v>
      </c>
    </row>
    <row r="4" spans="1:46" s="1" customFormat="1" ht="24.95" customHeight="1" x14ac:dyDescent="0.2">
      <c r="B4" s="21"/>
      <c r="D4" s="22" t="s">
        <v>85</v>
      </c>
      <c r="I4" s="85"/>
      <c r="L4" s="21"/>
      <c r="M4" s="87" t="s">
        <v>11</v>
      </c>
      <c r="AT4" s="18" t="s">
        <v>4</v>
      </c>
    </row>
    <row r="5" spans="1:46" s="1" customFormat="1" ht="6.95" customHeight="1" x14ac:dyDescent="0.2">
      <c r="B5" s="21"/>
      <c r="I5" s="85"/>
      <c r="L5" s="21"/>
    </row>
    <row r="6" spans="1:46" s="1" customFormat="1" ht="12" customHeight="1" x14ac:dyDescent="0.2">
      <c r="B6" s="21"/>
      <c r="D6" s="28" t="s">
        <v>17</v>
      </c>
      <c r="I6" s="85"/>
      <c r="L6" s="21"/>
    </row>
    <row r="7" spans="1:46" s="1" customFormat="1" ht="16.5" customHeight="1" x14ac:dyDescent="0.2">
      <c r="B7" s="21"/>
      <c r="E7" s="321" t="str">
        <f>'Rekapitulace stavby'!K6</f>
        <v>MŠ K.H.Borovského 336, Boletice n.L.-Děčín, SO-04 Modernizace sociálních zařízení-pavilon C</v>
      </c>
      <c r="F7" s="322"/>
      <c r="G7" s="322"/>
      <c r="H7" s="322"/>
      <c r="I7" s="85"/>
      <c r="L7" s="21"/>
    </row>
    <row r="8" spans="1:46" s="2" customFormat="1" ht="12" customHeight="1" x14ac:dyDescent="0.2">
      <c r="A8" s="33"/>
      <c r="B8" s="34"/>
      <c r="C8" s="33"/>
      <c r="D8" s="28" t="s">
        <v>86</v>
      </c>
      <c r="E8" s="33"/>
      <c r="F8" s="33"/>
      <c r="G8" s="33"/>
      <c r="H8" s="33"/>
      <c r="I8" s="88"/>
      <c r="J8" s="33"/>
      <c r="K8" s="33"/>
      <c r="L8" s="8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293" t="s">
        <v>87</v>
      </c>
      <c r="F9" s="320"/>
      <c r="G9" s="320"/>
      <c r="H9" s="320"/>
      <c r="I9" s="88"/>
      <c r="J9" s="33"/>
      <c r="K9" s="33"/>
      <c r="L9" s="8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88"/>
      <c r="J10" s="33"/>
      <c r="K10" s="33"/>
      <c r="L10" s="8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19</v>
      </c>
      <c r="E11" s="33"/>
      <c r="F11" s="26" t="s">
        <v>83</v>
      </c>
      <c r="G11" s="33"/>
      <c r="H11" s="33"/>
      <c r="I11" s="90" t="s">
        <v>20</v>
      </c>
      <c r="J11" s="26" t="s">
        <v>3</v>
      </c>
      <c r="K11" s="33"/>
      <c r="L11" s="8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90" t="s">
        <v>23</v>
      </c>
      <c r="J12" s="51" t="str">
        <f>'Rekapitulace stavby'!AN8</f>
        <v>3. 6. 2020</v>
      </c>
      <c r="K12" s="33"/>
      <c r="L12" s="8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88"/>
      <c r="J13" s="33"/>
      <c r="K13" s="33"/>
      <c r="L13" s="8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25</v>
      </c>
      <c r="E14" s="33"/>
      <c r="F14" s="33"/>
      <c r="G14" s="33"/>
      <c r="H14" s="33"/>
      <c r="I14" s="90" t="s">
        <v>26</v>
      </c>
      <c r="J14" s="26" t="s">
        <v>3</v>
      </c>
      <c r="K14" s="33"/>
      <c r="L14" s="8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28</v>
      </c>
      <c r="F15" s="33"/>
      <c r="G15" s="33"/>
      <c r="H15" s="33"/>
      <c r="I15" s="90" t="s">
        <v>29</v>
      </c>
      <c r="J15" s="26" t="s">
        <v>3</v>
      </c>
      <c r="K15" s="33"/>
      <c r="L15" s="8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88"/>
      <c r="J16" s="33"/>
      <c r="K16" s="33"/>
      <c r="L16" s="8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30</v>
      </c>
      <c r="E17" s="33"/>
      <c r="F17" s="33"/>
      <c r="G17" s="33"/>
      <c r="H17" s="33"/>
      <c r="I17" s="90" t="s">
        <v>26</v>
      </c>
      <c r="J17" s="29" t="str">
        <f>'Rekapitulace stavby'!AN13</f>
        <v>Vyplň údaj</v>
      </c>
      <c r="K17" s="33"/>
      <c r="L17" s="8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323" t="str">
        <f>'Rekapitulace stavby'!E14</f>
        <v>Vyplň údaj</v>
      </c>
      <c r="F18" s="312"/>
      <c r="G18" s="312"/>
      <c r="H18" s="312"/>
      <c r="I18" s="90" t="s">
        <v>29</v>
      </c>
      <c r="J18" s="29" t="str">
        <f>'Rekapitulace stavby'!AN14</f>
        <v>Vyplň údaj</v>
      </c>
      <c r="K18" s="33"/>
      <c r="L18" s="8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88"/>
      <c r="J19" s="33"/>
      <c r="K19" s="33"/>
      <c r="L19" s="8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32</v>
      </c>
      <c r="E20" s="33"/>
      <c r="F20" s="33"/>
      <c r="G20" s="33"/>
      <c r="H20" s="33"/>
      <c r="I20" s="90" t="s">
        <v>26</v>
      </c>
      <c r="J20" s="26" t="s">
        <v>3</v>
      </c>
      <c r="K20" s="33"/>
      <c r="L20" s="8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33</v>
      </c>
      <c r="F21" s="33"/>
      <c r="G21" s="33"/>
      <c r="H21" s="33"/>
      <c r="I21" s="90" t="s">
        <v>29</v>
      </c>
      <c r="J21" s="26" t="s">
        <v>3</v>
      </c>
      <c r="K21" s="33"/>
      <c r="L21" s="8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88"/>
      <c r="J22" s="33"/>
      <c r="K22" s="33"/>
      <c r="L22" s="8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35</v>
      </c>
      <c r="E23" s="33"/>
      <c r="F23" s="33"/>
      <c r="G23" s="33"/>
      <c r="H23" s="33"/>
      <c r="I23" s="90" t="s">
        <v>26</v>
      </c>
      <c r="J23" s="26" t="s">
        <v>3</v>
      </c>
      <c r="K23" s="33"/>
      <c r="L23" s="8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36</v>
      </c>
      <c r="F24" s="33"/>
      <c r="G24" s="33"/>
      <c r="H24" s="33"/>
      <c r="I24" s="90" t="s">
        <v>29</v>
      </c>
      <c r="J24" s="26" t="s">
        <v>3</v>
      </c>
      <c r="K24" s="33"/>
      <c r="L24" s="8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88"/>
      <c r="J25" s="33"/>
      <c r="K25" s="33"/>
      <c r="L25" s="8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37</v>
      </c>
      <c r="E26" s="33"/>
      <c r="F26" s="33"/>
      <c r="G26" s="33"/>
      <c r="H26" s="33"/>
      <c r="I26" s="88"/>
      <c r="J26" s="33"/>
      <c r="K26" s="33"/>
      <c r="L26" s="8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91"/>
      <c r="B27" s="92"/>
      <c r="C27" s="91"/>
      <c r="D27" s="91"/>
      <c r="E27" s="316" t="s">
        <v>38</v>
      </c>
      <c r="F27" s="316"/>
      <c r="G27" s="316"/>
      <c r="H27" s="316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88"/>
      <c r="J28" s="33"/>
      <c r="K28" s="33"/>
      <c r="L28" s="8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2"/>
      <c r="E29" s="62"/>
      <c r="F29" s="62"/>
      <c r="G29" s="62"/>
      <c r="H29" s="62"/>
      <c r="I29" s="95"/>
      <c r="J29" s="62"/>
      <c r="K29" s="62"/>
      <c r="L29" s="8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6" t="s">
        <v>39</v>
      </c>
      <c r="E30" s="33"/>
      <c r="F30" s="33"/>
      <c r="G30" s="33"/>
      <c r="H30" s="33"/>
      <c r="I30" s="88"/>
      <c r="J30" s="67">
        <f>ROUNDUP(J102, 2)</f>
        <v>0</v>
      </c>
      <c r="K30" s="33"/>
      <c r="L30" s="8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2"/>
      <c r="E31" s="62"/>
      <c r="F31" s="62"/>
      <c r="G31" s="62"/>
      <c r="H31" s="62"/>
      <c r="I31" s="95"/>
      <c r="J31" s="62"/>
      <c r="K31" s="62"/>
      <c r="L31" s="8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41</v>
      </c>
      <c r="G32" s="33"/>
      <c r="H32" s="33"/>
      <c r="I32" s="97" t="s">
        <v>40</v>
      </c>
      <c r="J32" s="37" t="s">
        <v>42</v>
      </c>
      <c r="K32" s="33"/>
      <c r="L32" s="8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8" t="s">
        <v>43</v>
      </c>
      <c r="E33" s="28" t="s">
        <v>44</v>
      </c>
      <c r="F33" s="99">
        <f>ROUNDUP((SUM(BE102:BE511)),  2)</f>
        <v>0</v>
      </c>
      <c r="G33" s="33"/>
      <c r="H33" s="33"/>
      <c r="I33" s="100">
        <v>0.21</v>
      </c>
      <c r="J33" s="99">
        <f>ROUNDUP(((SUM(BE102:BE511))*I33),  2)</f>
        <v>0</v>
      </c>
      <c r="K33" s="33"/>
      <c r="L33" s="8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45</v>
      </c>
      <c r="F34" s="99">
        <f>ROUNDUP((SUM(BF102:BF511)),  2)</f>
        <v>0</v>
      </c>
      <c r="G34" s="33"/>
      <c r="H34" s="33"/>
      <c r="I34" s="100">
        <v>0.15</v>
      </c>
      <c r="J34" s="99">
        <f>ROUNDUP(((SUM(BF102:BF511))*I34),  2)</f>
        <v>0</v>
      </c>
      <c r="K34" s="33"/>
      <c r="L34" s="8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46</v>
      </c>
      <c r="F35" s="99">
        <f>ROUNDUP((SUM(BG102:BG511)),  2)</f>
        <v>0</v>
      </c>
      <c r="G35" s="33"/>
      <c r="H35" s="33"/>
      <c r="I35" s="100">
        <v>0.21</v>
      </c>
      <c r="J35" s="99">
        <f>0</f>
        <v>0</v>
      </c>
      <c r="K35" s="33"/>
      <c r="L35" s="8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47</v>
      </c>
      <c r="F36" s="99">
        <f>ROUNDUP((SUM(BH102:BH511)),  2)</f>
        <v>0</v>
      </c>
      <c r="G36" s="33"/>
      <c r="H36" s="33"/>
      <c r="I36" s="100">
        <v>0.15</v>
      </c>
      <c r="J36" s="99">
        <f>0</f>
        <v>0</v>
      </c>
      <c r="K36" s="33"/>
      <c r="L36" s="8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48</v>
      </c>
      <c r="F37" s="99">
        <f>ROUNDUP((SUM(BI102:BI511)),  2)</f>
        <v>0</v>
      </c>
      <c r="G37" s="33"/>
      <c r="H37" s="33"/>
      <c r="I37" s="100">
        <v>0</v>
      </c>
      <c r="J37" s="99">
        <f>0</f>
        <v>0</v>
      </c>
      <c r="K37" s="33"/>
      <c r="L37" s="8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88"/>
      <c r="J38" s="33"/>
      <c r="K38" s="33"/>
      <c r="L38" s="8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1"/>
      <c r="D39" s="102" t="s">
        <v>49</v>
      </c>
      <c r="E39" s="56"/>
      <c r="F39" s="56"/>
      <c r="G39" s="103" t="s">
        <v>50</v>
      </c>
      <c r="H39" s="104" t="s">
        <v>51</v>
      </c>
      <c r="I39" s="105"/>
      <c r="J39" s="106">
        <f>SUM(J30:J37)</f>
        <v>0</v>
      </c>
      <c r="K39" s="107"/>
      <c r="L39" s="8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43"/>
      <c r="C40" s="44"/>
      <c r="D40" s="44"/>
      <c r="E40" s="44"/>
      <c r="F40" s="44"/>
      <c r="G40" s="44"/>
      <c r="H40" s="44"/>
      <c r="I40" s="108"/>
      <c r="J40" s="44"/>
      <c r="K40" s="44"/>
      <c r="L40" s="8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45"/>
      <c r="C44" s="46"/>
      <c r="D44" s="46"/>
      <c r="E44" s="46"/>
      <c r="F44" s="46"/>
      <c r="G44" s="46"/>
      <c r="H44" s="46"/>
      <c r="I44" s="109"/>
      <c r="J44" s="46"/>
      <c r="K44" s="46"/>
      <c r="L44" s="8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88</v>
      </c>
      <c r="D45" s="33"/>
      <c r="E45" s="33"/>
      <c r="F45" s="33"/>
      <c r="G45" s="33"/>
      <c r="H45" s="33"/>
      <c r="I45" s="88"/>
      <c r="J45" s="33"/>
      <c r="K45" s="33"/>
      <c r="L45" s="8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88"/>
      <c r="J46" s="33"/>
      <c r="K46" s="33"/>
      <c r="L46" s="8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17</v>
      </c>
      <c r="D47" s="33"/>
      <c r="E47" s="33"/>
      <c r="F47" s="33"/>
      <c r="G47" s="33"/>
      <c r="H47" s="33"/>
      <c r="I47" s="88"/>
      <c r="J47" s="33"/>
      <c r="K47" s="33"/>
      <c r="L47" s="8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3"/>
      <c r="D48" s="33"/>
      <c r="E48" s="321" t="str">
        <f>E7</f>
        <v>MŠ K.H.Borovského 336, Boletice n.L.-Děčín, SO-04 Modernizace sociálních zařízení-pavilon C</v>
      </c>
      <c r="F48" s="322"/>
      <c r="G48" s="322"/>
      <c r="H48" s="322"/>
      <c r="I48" s="88"/>
      <c r="J48" s="33"/>
      <c r="K48" s="33"/>
      <c r="L48" s="8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86</v>
      </c>
      <c r="D49" s="33"/>
      <c r="E49" s="33"/>
      <c r="F49" s="33"/>
      <c r="G49" s="33"/>
      <c r="H49" s="33"/>
      <c r="I49" s="88"/>
      <c r="J49" s="33"/>
      <c r="K49" s="33"/>
      <c r="L49" s="8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293" t="str">
        <f>E9</f>
        <v>SO-04 - Modernizace sociálních zařízení-pavilon C</v>
      </c>
      <c r="F50" s="320"/>
      <c r="G50" s="320"/>
      <c r="H50" s="320"/>
      <c r="I50" s="88"/>
      <c r="J50" s="33"/>
      <c r="K50" s="33"/>
      <c r="L50" s="8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3"/>
      <c r="D51" s="33"/>
      <c r="E51" s="33"/>
      <c r="F51" s="33"/>
      <c r="G51" s="33"/>
      <c r="H51" s="33"/>
      <c r="I51" s="88"/>
      <c r="J51" s="33"/>
      <c r="K51" s="33"/>
      <c r="L51" s="8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3"/>
      <c r="E52" s="33"/>
      <c r="F52" s="26" t="str">
        <f>F12</f>
        <v>Boletice n.L.-Děčín</v>
      </c>
      <c r="G52" s="33"/>
      <c r="H52" s="33"/>
      <c r="I52" s="90" t="s">
        <v>23</v>
      </c>
      <c r="J52" s="51" t="str">
        <f>IF(J12="","",J12)</f>
        <v>3. 6. 2020</v>
      </c>
      <c r="K52" s="33"/>
      <c r="L52" s="8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3"/>
      <c r="D53" s="33"/>
      <c r="E53" s="33"/>
      <c r="F53" s="33"/>
      <c r="G53" s="33"/>
      <c r="H53" s="33"/>
      <c r="I53" s="88"/>
      <c r="J53" s="33"/>
      <c r="K53" s="33"/>
      <c r="L53" s="8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25</v>
      </c>
      <c r="D54" s="33"/>
      <c r="E54" s="33"/>
      <c r="F54" s="26" t="str">
        <f>E15</f>
        <v>Statutární město Děčín</v>
      </c>
      <c r="G54" s="33"/>
      <c r="H54" s="33"/>
      <c r="I54" s="90" t="s">
        <v>32</v>
      </c>
      <c r="J54" s="31" t="str">
        <f>E21</f>
        <v>Petr Vachulka</v>
      </c>
      <c r="K54" s="33"/>
      <c r="L54" s="8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30</v>
      </c>
      <c r="D55" s="33"/>
      <c r="E55" s="33"/>
      <c r="F55" s="26" t="str">
        <f>IF(E18="","",E18)</f>
        <v>Vyplň údaj</v>
      </c>
      <c r="G55" s="33"/>
      <c r="H55" s="33"/>
      <c r="I55" s="90" t="s">
        <v>35</v>
      </c>
      <c r="J55" s="31" t="str">
        <f>E24</f>
        <v>Martin Růžička</v>
      </c>
      <c r="K55" s="33"/>
      <c r="L55" s="8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3"/>
      <c r="D56" s="33"/>
      <c r="E56" s="33"/>
      <c r="F56" s="33"/>
      <c r="G56" s="33"/>
      <c r="H56" s="33"/>
      <c r="I56" s="88"/>
      <c r="J56" s="33"/>
      <c r="K56" s="33"/>
      <c r="L56" s="8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10" t="s">
        <v>89</v>
      </c>
      <c r="D57" s="101"/>
      <c r="E57" s="101"/>
      <c r="F57" s="101"/>
      <c r="G57" s="101"/>
      <c r="H57" s="101"/>
      <c r="I57" s="111"/>
      <c r="J57" s="112" t="s">
        <v>90</v>
      </c>
      <c r="K57" s="101"/>
      <c r="L57" s="8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3"/>
      <c r="D58" s="33"/>
      <c r="E58" s="33"/>
      <c r="F58" s="33"/>
      <c r="G58" s="33"/>
      <c r="H58" s="33"/>
      <c r="I58" s="88"/>
      <c r="J58" s="33"/>
      <c r="K58" s="33"/>
      <c r="L58" s="8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13" t="s">
        <v>71</v>
      </c>
      <c r="D59" s="33"/>
      <c r="E59" s="33"/>
      <c r="F59" s="33"/>
      <c r="G59" s="33"/>
      <c r="H59" s="33"/>
      <c r="I59" s="88"/>
      <c r="J59" s="67">
        <f>J102</f>
        <v>0</v>
      </c>
      <c r="K59" s="33"/>
      <c r="L59" s="8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91</v>
      </c>
    </row>
    <row r="60" spans="1:47" s="9" customFormat="1" ht="24.95" customHeight="1" x14ac:dyDescent="0.2">
      <c r="B60" s="114"/>
      <c r="D60" s="115" t="s">
        <v>92</v>
      </c>
      <c r="E60" s="116"/>
      <c r="F60" s="116"/>
      <c r="G60" s="116"/>
      <c r="H60" s="116"/>
      <c r="I60" s="117"/>
      <c r="J60" s="118">
        <f>J103</f>
        <v>0</v>
      </c>
      <c r="L60" s="114"/>
    </row>
    <row r="61" spans="1:47" s="10" customFormat="1" ht="19.899999999999999" customHeight="1" x14ac:dyDescent="0.2">
      <c r="B61" s="119"/>
      <c r="D61" s="120" t="s">
        <v>93</v>
      </c>
      <c r="E61" s="121"/>
      <c r="F61" s="121"/>
      <c r="G61" s="121"/>
      <c r="H61" s="121"/>
      <c r="I61" s="122"/>
      <c r="J61" s="123">
        <f>J104</f>
        <v>0</v>
      </c>
      <c r="L61" s="119"/>
    </row>
    <row r="62" spans="1:47" s="10" customFormat="1" ht="19.899999999999999" customHeight="1" x14ac:dyDescent="0.2">
      <c r="B62" s="119"/>
      <c r="D62" s="120" t="s">
        <v>94</v>
      </c>
      <c r="E62" s="121"/>
      <c r="F62" s="121"/>
      <c r="G62" s="121"/>
      <c r="H62" s="121"/>
      <c r="I62" s="122"/>
      <c r="J62" s="123">
        <f>J108</f>
        <v>0</v>
      </c>
      <c r="L62" s="119"/>
    </row>
    <row r="63" spans="1:47" s="10" customFormat="1" ht="19.899999999999999" customHeight="1" x14ac:dyDescent="0.2">
      <c r="B63" s="119"/>
      <c r="D63" s="120" t="s">
        <v>95</v>
      </c>
      <c r="E63" s="121"/>
      <c r="F63" s="121"/>
      <c r="G63" s="121"/>
      <c r="H63" s="121"/>
      <c r="I63" s="122"/>
      <c r="J63" s="123">
        <f>J124</f>
        <v>0</v>
      </c>
      <c r="L63" s="119"/>
    </row>
    <row r="64" spans="1:47" s="10" customFormat="1" ht="19.899999999999999" customHeight="1" x14ac:dyDescent="0.2">
      <c r="B64" s="119"/>
      <c r="D64" s="120" t="s">
        <v>96</v>
      </c>
      <c r="E64" s="121"/>
      <c r="F64" s="121"/>
      <c r="G64" s="121"/>
      <c r="H64" s="121"/>
      <c r="I64" s="122"/>
      <c r="J64" s="123">
        <f>J131</f>
        <v>0</v>
      </c>
      <c r="L64" s="119"/>
    </row>
    <row r="65" spans="2:12" s="10" customFormat="1" ht="19.899999999999999" customHeight="1" x14ac:dyDescent="0.2">
      <c r="B65" s="119"/>
      <c r="D65" s="120" t="s">
        <v>97</v>
      </c>
      <c r="E65" s="121"/>
      <c r="F65" s="121"/>
      <c r="G65" s="121"/>
      <c r="H65" s="121"/>
      <c r="I65" s="122"/>
      <c r="J65" s="123">
        <f>J135</f>
        <v>0</v>
      </c>
      <c r="L65" s="119"/>
    </row>
    <row r="66" spans="2:12" s="10" customFormat="1" ht="19.899999999999999" customHeight="1" x14ac:dyDescent="0.2">
      <c r="B66" s="119"/>
      <c r="D66" s="120" t="s">
        <v>98</v>
      </c>
      <c r="E66" s="121"/>
      <c r="F66" s="121"/>
      <c r="G66" s="121"/>
      <c r="H66" s="121"/>
      <c r="I66" s="122"/>
      <c r="J66" s="123">
        <f>J138</f>
        <v>0</v>
      </c>
      <c r="L66" s="119"/>
    </row>
    <row r="67" spans="2:12" s="10" customFormat="1" ht="19.899999999999999" customHeight="1" x14ac:dyDescent="0.2">
      <c r="B67" s="119"/>
      <c r="D67" s="120" t="s">
        <v>99</v>
      </c>
      <c r="E67" s="121"/>
      <c r="F67" s="121"/>
      <c r="G67" s="121"/>
      <c r="H67" s="121"/>
      <c r="I67" s="122"/>
      <c r="J67" s="123">
        <f>J182</f>
        <v>0</v>
      </c>
      <c r="L67" s="119"/>
    </row>
    <row r="68" spans="2:12" s="9" customFormat="1" ht="24.95" customHeight="1" x14ac:dyDescent="0.2">
      <c r="B68" s="114"/>
      <c r="D68" s="115" t="s">
        <v>100</v>
      </c>
      <c r="E68" s="116"/>
      <c r="F68" s="116"/>
      <c r="G68" s="116"/>
      <c r="H68" s="116"/>
      <c r="I68" s="117"/>
      <c r="J68" s="118">
        <f>J185</f>
        <v>0</v>
      </c>
      <c r="L68" s="114"/>
    </row>
    <row r="69" spans="2:12" s="10" customFormat="1" ht="19.899999999999999" customHeight="1" x14ac:dyDescent="0.2">
      <c r="B69" s="119"/>
      <c r="D69" s="120" t="s">
        <v>101</v>
      </c>
      <c r="E69" s="121"/>
      <c r="F69" s="121"/>
      <c r="G69" s="121"/>
      <c r="H69" s="121"/>
      <c r="I69" s="122"/>
      <c r="J69" s="123">
        <f>J186</f>
        <v>0</v>
      </c>
      <c r="L69" s="119"/>
    </row>
    <row r="70" spans="2:12" s="10" customFormat="1" ht="19.899999999999999" customHeight="1" x14ac:dyDescent="0.2">
      <c r="B70" s="119"/>
      <c r="D70" s="120" t="s">
        <v>102</v>
      </c>
      <c r="E70" s="121"/>
      <c r="F70" s="121"/>
      <c r="G70" s="121"/>
      <c r="H70" s="121"/>
      <c r="I70" s="122"/>
      <c r="J70" s="123">
        <f>J207</f>
        <v>0</v>
      </c>
      <c r="L70" s="119"/>
    </row>
    <row r="71" spans="2:12" s="10" customFormat="1" ht="19.899999999999999" customHeight="1" x14ac:dyDescent="0.2">
      <c r="B71" s="119"/>
      <c r="D71" s="120" t="s">
        <v>103</v>
      </c>
      <c r="E71" s="121"/>
      <c r="F71" s="121"/>
      <c r="G71" s="121"/>
      <c r="H71" s="121"/>
      <c r="I71" s="122"/>
      <c r="J71" s="123">
        <f>J223</f>
        <v>0</v>
      </c>
      <c r="L71" s="119"/>
    </row>
    <row r="72" spans="2:12" s="10" customFormat="1" ht="19.899999999999999" customHeight="1" x14ac:dyDescent="0.2">
      <c r="B72" s="119"/>
      <c r="D72" s="120" t="s">
        <v>104</v>
      </c>
      <c r="E72" s="121"/>
      <c r="F72" s="121"/>
      <c r="G72" s="121"/>
      <c r="H72" s="121"/>
      <c r="I72" s="122"/>
      <c r="J72" s="123">
        <f>J248</f>
        <v>0</v>
      </c>
      <c r="L72" s="119"/>
    </row>
    <row r="73" spans="2:12" s="10" customFormat="1" ht="19.899999999999999" customHeight="1" x14ac:dyDescent="0.2">
      <c r="B73" s="119"/>
      <c r="D73" s="120" t="s">
        <v>105</v>
      </c>
      <c r="E73" s="121"/>
      <c r="F73" s="121"/>
      <c r="G73" s="121"/>
      <c r="H73" s="121"/>
      <c r="I73" s="122"/>
      <c r="J73" s="123">
        <f>J273</f>
        <v>0</v>
      </c>
      <c r="L73" s="119"/>
    </row>
    <row r="74" spans="2:12" s="10" customFormat="1" ht="19.899999999999999" customHeight="1" x14ac:dyDescent="0.2">
      <c r="B74" s="119"/>
      <c r="D74" s="120" t="s">
        <v>106</v>
      </c>
      <c r="E74" s="121"/>
      <c r="F74" s="121"/>
      <c r="G74" s="121"/>
      <c r="H74" s="121"/>
      <c r="I74" s="122"/>
      <c r="J74" s="123">
        <f>J332</f>
        <v>0</v>
      </c>
      <c r="L74" s="119"/>
    </row>
    <row r="75" spans="2:12" s="10" customFormat="1" ht="19.899999999999999" customHeight="1" x14ac:dyDescent="0.2">
      <c r="B75" s="119"/>
      <c r="D75" s="120" t="s">
        <v>107</v>
      </c>
      <c r="E75" s="121"/>
      <c r="F75" s="121"/>
      <c r="G75" s="121"/>
      <c r="H75" s="121"/>
      <c r="I75" s="122"/>
      <c r="J75" s="123">
        <f>J334</f>
        <v>0</v>
      </c>
      <c r="L75" s="119"/>
    </row>
    <row r="76" spans="2:12" s="10" customFormat="1" ht="19.899999999999999" customHeight="1" x14ac:dyDescent="0.2">
      <c r="B76" s="119"/>
      <c r="D76" s="120" t="s">
        <v>108</v>
      </c>
      <c r="E76" s="121"/>
      <c r="F76" s="121"/>
      <c r="G76" s="121"/>
      <c r="H76" s="121"/>
      <c r="I76" s="122"/>
      <c r="J76" s="123">
        <f>J355</f>
        <v>0</v>
      </c>
      <c r="L76" s="119"/>
    </row>
    <row r="77" spans="2:12" s="10" customFormat="1" ht="19.899999999999999" customHeight="1" x14ac:dyDescent="0.2">
      <c r="B77" s="119"/>
      <c r="D77" s="120" t="s">
        <v>109</v>
      </c>
      <c r="E77" s="121"/>
      <c r="F77" s="121"/>
      <c r="G77" s="121"/>
      <c r="H77" s="121"/>
      <c r="I77" s="122"/>
      <c r="J77" s="123">
        <f>J372</f>
        <v>0</v>
      </c>
      <c r="L77" s="119"/>
    </row>
    <row r="78" spans="2:12" s="10" customFormat="1" ht="19.899999999999999" customHeight="1" x14ac:dyDescent="0.2">
      <c r="B78" s="119"/>
      <c r="D78" s="120" t="s">
        <v>110</v>
      </c>
      <c r="E78" s="121"/>
      <c r="F78" s="121"/>
      <c r="G78" s="121"/>
      <c r="H78" s="121"/>
      <c r="I78" s="122"/>
      <c r="J78" s="123">
        <f>J427</f>
        <v>0</v>
      </c>
      <c r="L78" s="119"/>
    </row>
    <row r="79" spans="2:12" s="10" customFormat="1" ht="19.899999999999999" customHeight="1" x14ac:dyDescent="0.2">
      <c r="B79" s="119"/>
      <c r="D79" s="120" t="s">
        <v>111</v>
      </c>
      <c r="E79" s="121"/>
      <c r="F79" s="121"/>
      <c r="G79" s="121"/>
      <c r="H79" s="121"/>
      <c r="I79" s="122"/>
      <c r="J79" s="123">
        <f>J453</f>
        <v>0</v>
      </c>
      <c r="L79" s="119"/>
    </row>
    <row r="80" spans="2:12" s="10" customFormat="1" ht="19.899999999999999" customHeight="1" x14ac:dyDescent="0.2">
      <c r="B80" s="119"/>
      <c r="D80" s="120" t="s">
        <v>112</v>
      </c>
      <c r="E80" s="121"/>
      <c r="F80" s="121"/>
      <c r="G80" s="121"/>
      <c r="H80" s="121"/>
      <c r="I80" s="122"/>
      <c r="J80" s="123">
        <f>J473</f>
        <v>0</v>
      </c>
      <c r="L80" s="119"/>
    </row>
    <row r="81" spans="1:31" s="10" customFormat="1" ht="19.899999999999999" customHeight="1" x14ac:dyDescent="0.2">
      <c r="B81" s="119"/>
      <c r="D81" s="120" t="s">
        <v>113</v>
      </c>
      <c r="E81" s="121"/>
      <c r="F81" s="121"/>
      <c r="G81" s="121"/>
      <c r="H81" s="121"/>
      <c r="I81" s="122"/>
      <c r="J81" s="123">
        <f>J491</f>
        <v>0</v>
      </c>
      <c r="L81" s="119"/>
    </row>
    <row r="82" spans="1:31" s="9" customFormat="1" ht="24.95" customHeight="1" x14ac:dyDescent="0.2">
      <c r="B82" s="114"/>
      <c r="D82" s="115" t="s">
        <v>114</v>
      </c>
      <c r="E82" s="116"/>
      <c r="F82" s="116"/>
      <c r="G82" s="116"/>
      <c r="H82" s="116"/>
      <c r="I82" s="117"/>
      <c r="J82" s="118">
        <f>J508</f>
        <v>0</v>
      </c>
      <c r="L82" s="114"/>
    </row>
    <row r="83" spans="1:31" s="2" customFormat="1" ht="21.75" customHeight="1" x14ac:dyDescent="0.2">
      <c r="A83" s="33"/>
      <c r="B83" s="34"/>
      <c r="C83" s="33"/>
      <c r="D83" s="33"/>
      <c r="E83" s="33"/>
      <c r="F83" s="33"/>
      <c r="G83" s="33"/>
      <c r="H83" s="33"/>
      <c r="I83" s="88"/>
      <c r="J83" s="33"/>
      <c r="K83" s="33"/>
      <c r="L83" s="8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6.95" customHeight="1" x14ac:dyDescent="0.2">
      <c r="A84" s="33"/>
      <c r="B84" s="43"/>
      <c r="C84" s="44"/>
      <c r="D84" s="44"/>
      <c r="E84" s="44"/>
      <c r="F84" s="44"/>
      <c r="G84" s="44"/>
      <c r="H84" s="44"/>
      <c r="I84" s="108"/>
      <c r="J84" s="44"/>
      <c r="K84" s="44"/>
      <c r="L84" s="8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pans="1:31" s="2" customFormat="1" ht="6.95" customHeight="1" x14ac:dyDescent="0.2">
      <c r="A88" s="33"/>
      <c r="B88" s="45"/>
      <c r="C88" s="46"/>
      <c r="D88" s="46"/>
      <c r="E88" s="46"/>
      <c r="F88" s="46"/>
      <c r="G88" s="46"/>
      <c r="H88" s="46"/>
      <c r="I88" s="109"/>
      <c r="J88" s="46"/>
      <c r="K88" s="46"/>
      <c r="L88" s="8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4.95" customHeight="1" x14ac:dyDescent="0.2">
      <c r="A89" s="33"/>
      <c r="B89" s="34"/>
      <c r="C89" s="22" t="s">
        <v>115</v>
      </c>
      <c r="D89" s="33"/>
      <c r="E89" s="33"/>
      <c r="F89" s="33"/>
      <c r="G89" s="33"/>
      <c r="H89" s="33"/>
      <c r="I89" s="88"/>
      <c r="J89" s="33"/>
      <c r="K89" s="33"/>
      <c r="L89" s="8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88"/>
      <c r="J90" s="33"/>
      <c r="K90" s="33"/>
      <c r="L90" s="8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17</v>
      </c>
      <c r="D91" s="33"/>
      <c r="E91" s="33"/>
      <c r="F91" s="33"/>
      <c r="G91" s="33"/>
      <c r="H91" s="33"/>
      <c r="I91" s="88"/>
      <c r="J91" s="33"/>
      <c r="K91" s="33"/>
      <c r="L91" s="8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 x14ac:dyDescent="0.2">
      <c r="A92" s="33"/>
      <c r="B92" s="34"/>
      <c r="C92" s="33"/>
      <c r="D92" s="33"/>
      <c r="E92" s="321" t="str">
        <f>E7</f>
        <v>MŠ K.H.Borovského 336, Boletice n.L.-Děčín, SO-04 Modernizace sociálních zařízení-pavilon C</v>
      </c>
      <c r="F92" s="322"/>
      <c r="G92" s="322"/>
      <c r="H92" s="322"/>
      <c r="I92" s="88"/>
      <c r="J92" s="33"/>
      <c r="K92" s="33"/>
      <c r="L92" s="8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 x14ac:dyDescent="0.2">
      <c r="A93" s="33"/>
      <c r="B93" s="34"/>
      <c r="C93" s="28" t="s">
        <v>86</v>
      </c>
      <c r="D93" s="33"/>
      <c r="E93" s="33"/>
      <c r="F93" s="33"/>
      <c r="G93" s="33"/>
      <c r="H93" s="33"/>
      <c r="I93" s="88"/>
      <c r="J93" s="33"/>
      <c r="K93" s="33"/>
      <c r="L93" s="8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6.5" customHeight="1" x14ac:dyDescent="0.2">
      <c r="A94" s="33"/>
      <c r="B94" s="34"/>
      <c r="C94" s="33"/>
      <c r="D94" s="33"/>
      <c r="E94" s="293" t="str">
        <f>E9</f>
        <v>SO-04 - Modernizace sociálních zařízení-pavilon C</v>
      </c>
      <c r="F94" s="320"/>
      <c r="G94" s="320"/>
      <c r="H94" s="320"/>
      <c r="I94" s="88"/>
      <c r="J94" s="33"/>
      <c r="K94" s="33"/>
      <c r="L94" s="8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 x14ac:dyDescent="0.2">
      <c r="A95" s="33"/>
      <c r="B95" s="34"/>
      <c r="C95" s="33"/>
      <c r="D95" s="33"/>
      <c r="E95" s="33"/>
      <c r="F95" s="33"/>
      <c r="G95" s="33"/>
      <c r="H95" s="33"/>
      <c r="I95" s="88"/>
      <c r="J95" s="33"/>
      <c r="K95" s="33"/>
      <c r="L95" s="8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2" customHeight="1" x14ac:dyDescent="0.2">
      <c r="A96" s="33"/>
      <c r="B96" s="34"/>
      <c r="C96" s="28" t="s">
        <v>21</v>
      </c>
      <c r="D96" s="33"/>
      <c r="E96" s="33"/>
      <c r="F96" s="26" t="str">
        <f>F12</f>
        <v>Boletice n.L.-Děčín</v>
      </c>
      <c r="G96" s="33"/>
      <c r="H96" s="33"/>
      <c r="I96" s="90" t="s">
        <v>23</v>
      </c>
      <c r="J96" s="51" t="str">
        <f>IF(J12="","",J12)</f>
        <v>3. 6. 2020</v>
      </c>
      <c r="K96" s="33"/>
      <c r="L96" s="8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6.95" customHeight="1" x14ac:dyDescent="0.2">
      <c r="A97" s="33"/>
      <c r="B97" s="34"/>
      <c r="C97" s="33"/>
      <c r="D97" s="33"/>
      <c r="E97" s="33"/>
      <c r="F97" s="33"/>
      <c r="G97" s="33"/>
      <c r="H97" s="33"/>
      <c r="I97" s="88"/>
      <c r="J97" s="33"/>
      <c r="K97" s="33"/>
      <c r="L97" s="8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5.2" customHeight="1" x14ac:dyDescent="0.2">
      <c r="A98" s="33"/>
      <c r="B98" s="34"/>
      <c r="C98" s="28" t="s">
        <v>25</v>
      </c>
      <c r="D98" s="33"/>
      <c r="E98" s="33"/>
      <c r="F98" s="26" t="str">
        <f>E15</f>
        <v>Statutární město Děčín</v>
      </c>
      <c r="G98" s="33"/>
      <c r="H98" s="33"/>
      <c r="I98" s="90" t="s">
        <v>32</v>
      </c>
      <c r="J98" s="31" t="str">
        <f>E21</f>
        <v>Petr Vachulka</v>
      </c>
      <c r="K98" s="33"/>
      <c r="L98" s="8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15.2" customHeight="1" x14ac:dyDescent="0.2">
      <c r="A99" s="33"/>
      <c r="B99" s="34"/>
      <c r="C99" s="28" t="s">
        <v>30</v>
      </c>
      <c r="D99" s="33"/>
      <c r="E99" s="33"/>
      <c r="F99" s="26" t="str">
        <f>IF(E18="","",E18)</f>
        <v>Vyplň údaj</v>
      </c>
      <c r="G99" s="33"/>
      <c r="H99" s="33"/>
      <c r="I99" s="90" t="s">
        <v>35</v>
      </c>
      <c r="J99" s="31" t="str">
        <f>E24</f>
        <v>Martin Růžička</v>
      </c>
      <c r="K99" s="33"/>
      <c r="L99" s="89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0.35" customHeight="1" x14ac:dyDescent="0.2">
      <c r="A100" s="33"/>
      <c r="B100" s="34"/>
      <c r="C100" s="33"/>
      <c r="D100" s="33"/>
      <c r="E100" s="33"/>
      <c r="F100" s="33"/>
      <c r="G100" s="33"/>
      <c r="H100" s="33"/>
      <c r="I100" s="88"/>
      <c r="J100" s="33"/>
      <c r="K100" s="33"/>
      <c r="L100" s="89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11" customFormat="1" ht="29.25" customHeight="1" x14ac:dyDescent="0.2">
      <c r="A101" s="124"/>
      <c r="B101" s="125"/>
      <c r="C101" s="126" t="s">
        <v>116</v>
      </c>
      <c r="D101" s="127" t="s">
        <v>58</v>
      </c>
      <c r="E101" s="127" t="s">
        <v>54</v>
      </c>
      <c r="F101" s="127" t="s">
        <v>55</v>
      </c>
      <c r="G101" s="127" t="s">
        <v>117</v>
      </c>
      <c r="H101" s="127" t="s">
        <v>118</v>
      </c>
      <c r="I101" s="128" t="s">
        <v>119</v>
      </c>
      <c r="J101" s="127" t="s">
        <v>90</v>
      </c>
      <c r="K101" s="129" t="s">
        <v>120</v>
      </c>
      <c r="L101" s="130"/>
      <c r="M101" s="58" t="s">
        <v>3</v>
      </c>
      <c r="N101" s="59" t="s">
        <v>43</v>
      </c>
      <c r="O101" s="59" t="s">
        <v>121</v>
      </c>
      <c r="P101" s="59" t="s">
        <v>122</v>
      </c>
      <c r="Q101" s="59" t="s">
        <v>123</v>
      </c>
      <c r="R101" s="59" t="s">
        <v>124</v>
      </c>
      <c r="S101" s="59" t="s">
        <v>125</v>
      </c>
      <c r="T101" s="60" t="s">
        <v>126</v>
      </c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</row>
    <row r="102" spans="1:65" s="2" customFormat="1" ht="22.9" customHeight="1" x14ac:dyDescent="0.25">
      <c r="A102" s="33"/>
      <c r="B102" s="34"/>
      <c r="C102" s="65" t="s">
        <v>127</v>
      </c>
      <c r="D102" s="33"/>
      <c r="E102" s="33"/>
      <c r="F102" s="33"/>
      <c r="G102" s="33"/>
      <c r="H102" s="33"/>
      <c r="I102" s="88"/>
      <c r="J102" s="131">
        <f>BK102</f>
        <v>0</v>
      </c>
      <c r="K102" s="33"/>
      <c r="L102" s="34"/>
      <c r="M102" s="61"/>
      <c r="N102" s="52"/>
      <c r="O102" s="62"/>
      <c r="P102" s="132">
        <f>P103+P185+P508</f>
        <v>0</v>
      </c>
      <c r="Q102" s="62"/>
      <c r="R102" s="132">
        <f>R103+R185+R508</f>
        <v>6.9127044999999994</v>
      </c>
      <c r="S102" s="62"/>
      <c r="T102" s="133">
        <f>T103+T185+T508</f>
        <v>10.150668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72</v>
      </c>
      <c r="AU102" s="18" t="s">
        <v>91</v>
      </c>
      <c r="BK102" s="134">
        <f>BK103+BK185+BK508</f>
        <v>0</v>
      </c>
    </row>
    <row r="103" spans="1:65" s="12" customFormat="1" ht="25.9" customHeight="1" x14ac:dyDescent="0.2">
      <c r="B103" s="135"/>
      <c r="D103" s="136" t="s">
        <v>72</v>
      </c>
      <c r="E103" s="137" t="s">
        <v>128</v>
      </c>
      <c r="F103" s="137" t="s">
        <v>129</v>
      </c>
      <c r="I103" s="138"/>
      <c r="J103" s="139">
        <f>BK103</f>
        <v>0</v>
      </c>
      <c r="L103" s="135"/>
      <c r="M103" s="140"/>
      <c r="N103" s="141"/>
      <c r="O103" s="141"/>
      <c r="P103" s="142">
        <f>P104+P108+P124+P131+P135+P138+P182</f>
        <v>0</v>
      </c>
      <c r="Q103" s="141"/>
      <c r="R103" s="142">
        <f>R104+R108+R124+R131+R135+R138+R182</f>
        <v>4.2784527999999993</v>
      </c>
      <c r="S103" s="141"/>
      <c r="T103" s="143">
        <f>T104+T108+T124+T131+T135+T138+T182</f>
        <v>6.5301200000000001</v>
      </c>
      <c r="AR103" s="136" t="s">
        <v>81</v>
      </c>
      <c r="AT103" s="144" t="s">
        <v>72</v>
      </c>
      <c r="AU103" s="144" t="s">
        <v>73</v>
      </c>
      <c r="AY103" s="136" t="s">
        <v>130</v>
      </c>
      <c r="BK103" s="145">
        <f>BK104+BK108+BK124+BK131+BK135+BK138+BK182</f>
        <v>0</v>
      </c>
    </row>
    <row r="104" spans="1:65" s="12" customFormat="1" ht="22.9" customHeight="1" x14ac:dyDescent="0.2">
      <c r="B104" s="135"/>
      <c r="D104" s="136" t="s">
        <v>72</v>
      </c>
      <c r="E104" s="146" t="s">
        <v>131</v>
      </c>
      <c r="F104" s="146" t="s">
        <v>132</v>
      </c>
      <c r="I104" s="138"/>
      <c r="J104" s="147">
        <f>BK104</f>
        <v>0</v>
      </c>
      <c r="L104" s="135"/>
      <c r="M104" s="140"/>
      <c r="N104" s="141"/>
      <c r="O104" s="141"/>
      <c r="P104" s="142">
        <f>SUM(P105:P107)</f>
        <v>0</v>
      </c>
      <c r="Q104" s="141"/>
      <c r="R104" s="142">
        <f>SUM(R105:R107)</f>
        <v>0.88784639999999992</v>
      </c>
      <c r="S104" s="141"/>
      <c r="T104" s="143">
        <f>SUM(T105:T107)</f>
        <v>0</v>
      </c>
      <c r="AR104" s="136" t="s">
        <v>81</v>
      </c>
      <c r="AT104" s="144" t="s">
        <v>72</v>
      </c>
      <c r="AU104" s="144" t="s">
        <v>81</v>
      </c>
      <c r="AY104" s="136" t="s">
        <v>130</v>
      </c>
      <c r="BK104" s="145">
        <f>SUM(BK105:BK107)</f>
        <v>0</v>
      </c>
    </row>
    <row r="105" spans="1:65" s="2" customFormat="1" ht="16.5" customHeight="1" x14ac:dyDescent="0.2">
      <c r="A105" s="33"/>
      <c r="B105" s="148"/>
      <c r="C105" s="149" t="s">
        <v>81</v>
      </c>
      <c r="D105" s="149" t="s">
        <v>133</v>
      </c>
      <c r="E105" s="150" t="s">
        <v>134</v>
      </c>
      <c r="F105" s="151" t="s">
        <v>135</v>
      </c>
      <c r="G105" s="152" t="s">
        <v>136</v>
      </c>
      <c r="H105" s="153">
        <v>5.76</v>
      </c>
      <c r="I105" s="154"/>
      <c r="J105" s="155">
        <f>ROUND(I105*H105,2)</f>
        <v>0</v>
      </c>
      <c r="K105" s="151" t="s">
        <v>137</v>
      </c>
      <c r="L105" s="34"/>
      <c r="M105" s="156" t="s">
        <v>3</v>
      </c>
      <c r="N105" s="157" t="s">
        <v>44</v>
      </c>
      <c r="O105" s="54"/>
      <c r="P105" s="158">
        <f>O105*H105</f>
        <v>0</v>
      </c>
      <c r="Q105" s="158">
        <v>0.15414</v>
      </c>
      <c r="R105" s="158">
        <f>Q105*H105</f>
        <v>0.88784639999999992</v>
      </c>
      <c r="S105" s="158">
        <v>0</v>
      </c>
      <c r="T105" s="15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60" t="s">
        <v>138</v>
      </c>
      <c r="AT105" s="160" t="s">
        <v>133</v>
      </c>
      <c r="AU105" s="160" t="s">
        <v>84</v>
      </c>
      <c r="AY105" s="18" t="s">
        <v>130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8" t="s">
        <v>81</v>
      </c>
      <c r="BK105" s="161">
        <f>ROUND(I105*H105,2)</f>
        <v>0</v>
      </c>
      <c r="BL105" s="18" t="s">
        <v>138</v>
      </c>
      <c r="BM105" s="160" t="s">
        <v>139</v>
      </c>
    </row>
    <row r="106" spans="1:65" s="2" customFormat="1" x14ac:dyDescent="0.2">
      <c r="A106" s="33"/>
      <c r="B106" s="34"/>
      <c r="C106" s="33"/>
      <c r="D106" s="162" t="s">
        <v>140</v>
      </c>
      <c r="E106" s="33"/>
      <c r="F106" s="163" t="s">
        <v>141</v>
      </c>
      <c r="G106" s="33"/>
      <c r="H106" s="33"/>
      <c r="I106" s="88"/>
      <c r="J106" s="33"/>
      <c r="K106" s="33"/>
      <c r="L106" s="34"/>
      <c r="M106" s="164"/>
      <c r="N106" s="165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140</v>
      </c>
      <c r="AU106" s="18" t="s">
        <v>84</v>
      </c>
    </row>
    <row r="107" spans="1:65" s="13" customFormat="1" x14ac:dyDescent="0.2">
      <c r="B107" s="166"/>
      <c r="D107" s="162" t="s">
        <v>142</v>
      </c>
      <c r="E107" s="167" t="s">
        <v>3</v>
      </c>
      <c r="F107" s="168" t="s">
        <v>143</v>
      </c>
      <c r="H107" s="169">
        <v>5.76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142</v>
      </c>
      <c r="AU107" s="167" t="s">
        <v>84</v>
      </c>
      <c r="AV107" s="13" t="s">
        <v>84</v>
      </c>
      <c r="AW107" s="13" t="s">
        <v>34</v>
      </c>
      <c r="AX107" s="13" t="s">
        <v>81</v>
      </c>
      <c r="AY107" s="167" t="s">
        <v>130</v>
      </c>
    </row>
    <row r="108" spans="1:65" s="12" customFormat="1" ht="22.9" customHeight="1" x14ac:dyDescent="0.2">
      <c r="B108" s="135"/>
      <c r="D108" s="136" t="s">
        <v>72</v>
      </c>
      <c r="E108" s="146" t="s">
        <v>144</v>
      </c>
      <c r="F108" s="146" t="s">
        <v>145</v>
      </c>
      <c r="I108" s="138"/>
      <c r="J108" s="147">
        <f>BK108</f>
        <v>0</v>
      </c>
      <c r="L108" s="135"/>
      <c r="M108" s="140"/>
      <c r="N108" s="141"/>
      <c r="O108" s="141"/>
      <c r="P108" s="142">
        <f>SUM(P109:P123)</f>
        <v>0</v>
      </c>
      <c r="Q108" s="141"/>
      <c r="R108" s="142">
        <f>SUM(R109:R123)</f>
        <v>1.8884019999999997</v>
      </c>
      <c r="S108" s="141"/>
      <c r="T108" s="143">
        <f>SUM(T109:T123)</f>
        <v>0</v>
      </c>
      <c r="AR108" s="136" t="s">
        <v>81</v>
      </c>
      <c r="AT108" s="144" t="s">
        <v>72</v>
      </c>
      <c r="AU108" s="144" t="s">
        <v>81</v>
      </c>
      <c r="AY108" s="136" t="s">
        <v>130</v>
      </c>
      <c r="BK108" s="145">
        <f>SUM(BK109:BK123)</f>
        <v>0</v>
      </c>
    </row>
    <row r="109" spans="1:65" s="2" customFormat="1" ht="16.5" customHeight="1" x14ac:dyDescent="0.2">
      <c r="A109" s="33"/>
      <c r="B109" s="148"/>
      <c r="C109" s="149" t="s">
        <v>84</v>
      </c>
      <c r="D109" s="149" t="s">
        <v>133</v>
      </c>
      <c r="E109" s="150" t="s">
        <v>146</v>
      </c>
      <c r="F109" s="151" t="s">
        <v>147</v>
      </c>
      <c r="G109" s="152" t="s">
        <v>136</v>
      </c>
      <c r="H109" s="153">
        <v>55.3</v>
      </c>
      <c r="I109" s="154"/>
      <c r="J109" s="155">
        <f>ROUND(I109*H109,2)</f>
        <v>0</v>
      </c>
      <c r="K109" s="151" t="s">
        <v>137</v>
      </c>
      <c r="L109" s="34"/>
      <c r="M109" s="156" t="s">
        <v>3</v>
      </c>
      <c r="N109" s="157" t="s">
        <v>44</v>
      </c>
      <c r="O109" s="54"/>
      <c r="P109" s="158">
        <f>O109*H109</f>
        <v>0</v>
      </c>
      <c r="Q109" s="158">
        <v>1.54E-2</v>
      </c>
      <c r="R109" s="158">
        <f>Q109*H109</f>
        <v>0.85161999999999993</v>
      </c>
      <c r="S109" s="158">
        <v>0</v>
      </c>
      <c r="T109" s="15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60" t="s">
        <v>138</v>
      </c>
      <c r="AT109" s="160" t="s">
        <v>133</v>
      </c>
      <c r="AU109" s="160" t="s">
        <v>84</v>
      </c>
      <c r="AY109" s="18" t="s">
        <v>130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8" t="s">
        <v>81</v>
      </c>
      <c r="BK109" s="161">
        <f>ROUND(I109*H109,2)</f>
        <v>0</v>
      </c>
      <c r="BL109" s="18" t="s">
        <v>138</v>
      </c>
      <c r="BM109" s="160" t="s">
        <v>148</v>
      </c>
    </row>
    <row r="110" spans="1:65" s="2" customFormat="1" x14ac:dyDescent="0.2">
      <c r="A110" s="33"/>
      <c r="B110" s="34"/>
      <c r="C110" s="33"/>
      <c r="D110" s="162" t="s">
        <v>140</v>
      </c>
      <c r="E110" s="33"/>
      <c r="F110" s="163" t="s">
        <v>149</v>
      </c>
      <c r="G110" s="33"/>
      <c r="H110" s="33"/>
      <c r="I110" s="88"/>
      <c r="J110" s="33"/>
      <c r="K110" s="33"/>
      <c r="L110" s="34"/>
      <c r="M110" s="164"/>
      <c r="N110" s="165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140</v>
      </c>
      <c r="AU110" s="18" t="s">
        <v>84</v>
      </c>
    </row>
    <row r="111" spans="1:65" s="13" customFormat="1" x14ac:dyDescent="0.2">
      <c r="B111" s="166"/>
      <c r="D111" s="162" t="s">
        <v>142</v>
      </c>
      <c r="E111" s="167" t="s">
        <v>3</v>
      </c>
      <c r="F111" s="168" t="s">
        <v>150</v>
      </c>
      <c r="H111" s="169">
        <v>55.3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142</v>
      </c>
      <c r="AU111" s="167" t="s">
        <v>84</v>
      </c>
      <c r="AV111" s="13" t="s">
        <v>84</v>
      </c>
      <c r="AW111" s="13" t="s">
        <v>34</v>
      </c>
      <c r="AX111" s="13" t="s">
        <v>81</v>
      </c>
      <c r="AY111" s="167" t="s">
        <v>130</v>
      </c>
    </row>
    <row r="112" spans="1:65" s="2" customFormat="1" ht="16.5" customHeight="1" x14ac:dyDescent="0.2">
      <c r="A112" s="33"/>
      <c r="B112" s="148"/>
      <c r="C112" s="149" t="s">
        <v>131</v>
      </c>
      <c r="D112" s="149" t="s">
        <v>133</v>
      </c>
      <c r="E112" s="150" t="s">
        <v>151</v>
      </c>
      <c r="F112" s="151" t="s">
        <v>152</v>
      </c>
      <c r="G112" s="152" t="s">
        <v>136</v>
      </c>
      <c r="H112" s="153">
        <v>38.4</v>
      </c>
      <c r="I112" s="154"/>
      <c r="J112" s="155">
        <f>ROUND(I112*H112,2)</f>
        <v>0</v>
      </c>
      <c r="K112" s="151" t="s">
        <v>137</v>
      </c>
      <c r="L112" s="34"/>
      <c r="M112" s="156" t="s">
        <v>3</v>
      </c>
      <c r="N112" s="157" t="s">
        <v>44</v>
      </c>
      <c r="O112" s="54"/>
      <c r="P112" s="158">
        <f>O112*H112</f>
        <v>0</v>
      </c>
      <c r="Q112" s="158">
        <v>1.8380000000000001E-2</v>
      </c>
      <c r="R112" s="158">
        <f>Q112*H112</f>
        <v>0.70579199999999997</v>
      </c>
      <c r="S112" s="158">
        <v>0</v>
      </c>
      <c r="T112" s="15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60" t="s">
        <v>138</v>
      </c>
      <c r="AT112" s="160" t="s">
        <v>133</v>
      </c>
      <c r="AU112" s="160" t="s">
        <v>84</v>
      </c>
      <c r="AY112" s="18" t="s">
        <v>130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8" t="s">
        <v>81</v>
      </c>
      <c r="BK112" s="161">
        <f>ROUND(I112*H112,2)</f>
        <v>0</v>
      </c>
      <c r="BL112" s="18" t="s">
        <v>138</v>
      </c>
      <c r="BM112" s="160" t="s">
        <v>153</v>
      </c>
    </row>
    <row r="113" spans="1:65" s="2" customFormat="1" ht="19.5" x14ac:dyDescent="0.2">
      <c r="A113" s="33"/>
      <c r="B113" s="34"/>
      <c r="C113" s="33"/>
      <c r="D113" s="162" t="s">
        <v>140</v>
      </c>
      <c r="E113" s="33"/>
      <c r="F113" s="163" t="s">
        <v>154</v>
      </c>
      <c r="G113" s="33"/>
      <c r="H113" s="33"/>
      <c r="I113" s="88"/>
      <c r="J113" s="33"/>
      <c r="K113" s="33"/>
      <c r="L113" s="34"/>
      <c r="M113" s="164"/>
      <c r="N113" s="165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140</v>
      </c>
      <c r="AU113" s="18" t="s">
        <v>84</v>
      </c>
    </row>
    <row r="114" spans="1:65" s="13" customFormat="1" x14ac:dyDescent="0.2">
      <c r="B114" s="166"/>
      <c r="D114" s="162" t="s">
        <v>142</v>
      </c>
      <c r="E114" s="167" t="s">
        <v>3</v>
      </c>
      <c r="F114" s="168" t="s">
        <v>155</v>
      </c>
      <c r="H114" s="169">
        <v>38.4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142</v>
      </c>
      <c r="AU114" s="167" t="s">
        <v>84</v>
      </c>
      <c r="AV114" s="13" t="s">
        <v>84</v>
      </c>
      <c r="AW114" s="13" t="s">
        <v>34</v>
      </c>
      <c r="AX114" s="13" t="s">
        <v>81</v>
      </c>
      <c r="AY114" s="167" t="s">
        <v>130</v>
      </c>
    </row>
    <row r="115" spans="1:65" s="2" customFormat="1" ht="16.5" customHeight="1" x14ac:dyDescent="0.2">
      <c r="A115" s="33"/>
      <c r="B115" s="148"/>
      <c r="C115" s="149" t="s">
        <v>138</v>
      </c>
      <c r="D115" s="149" t="s">
        <v>133</v>
      </c>
      <c r="E115" s="150" t="s">
        <v>156</v>
      </c>
      <c r="F115" s="151" t="s">
        <v>157</v>
      </c>
      <c r="G115" s="152" t="s">
        <v>136</v>
      </c>
      <c r="H115" s="153">
        <v>5.16</v>
      </c>
      <c r="I115" s="154"/>
      <c r="J115" s="155">
        <f>ROUND(I115*H115,2)</f>
        <v>0</v>
      </c>
      <c r="K115" s="151" t="s">
        <v>137</v>
      </c>
      <c r="L115" s="34"/>
      <c r="M115" s="156" t="s">
        <v>3</v>
      </c>
      <c r="N115" s="157" t="s">
        <v>44</v>
      </c>
      <c r="O115" s="54"/>
      <c r="P115" s="158">
        <f>O115*H115</f>
        <v>0</v>
      </c>
      <c r="Q115" s="158">
        <v>0.04</v>
      </c>
      <c r="R115" s="158">
        <f>Q115*H115</f>
        <v>0.2064</v>
      </c>
      <c r="S115" s="158">
        <v>0</v>
      </c>
      <c r="T115" s="15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60" t="s">
        <v>138</v>
      </c>
      <c r="AT115" s="160" t="s">
        <v>133</v>
      </c>
      <c r="AU115" s="160" t="s">
        <v>84</v>
      </c>
      <c r="AY115" s="18" t="s">
        <v>130</v>
      </c>
      <c r="BE115" s="161">
        <f>IF(N115="základní",J115,0)</f>
        <v>0</v>
      </c>
      <c r="BF115" s="161">
        <f>IF(N115="snížená",J115,0)</f>
        <v>0</v>
      </c>
      <c r="BG115" s="161">
        <f>IF(N115="zákl. přenesená",J115,0)</f>
        <v>0</v>
      </c>
      <c r="BH115" s="161">
        <f>IF(N115="sníž. přenesená",J115,0)</f>
        <v>0</v>
      </c>
      <c r="BI115" s="161">
        <f>IF(N115="nulová",J115,0)</f>
        <v>0</v>
      </c>
      <c r="BJ115" s="18" t="s">
        <v>81</v>
      </c>
      <c r="BK115" s="161">
        <f>ROUND(I115*H115,2)</f>
        <v>0</v>
      </c>
      <c r="BL115" s="18" t="s">
        <v>138</v>
      </c>
      <c r="BM115" s="160" t="s">
        <v>158</v>
      </c>
    </row>
    <row r="116" spans="1:65" s="2" customFormat="1" x14ac:dyDescent="0.2">
      <c r="A116" s="33"/>
      <c r="B116" s="34"/>
      <c r="C116" s="33"/>
      <c r="D116" s="162" t="s">
        <v>140</v>
      </c>
      <c r="E116" s="33"/>
      <c r="F116" s="163" t="s">
        <v>159</v>
      </c>
      <c r="G116" s="33"/>
      <c r="H116" s="33"/>
      <c r="I116" s="88"/>
      <c r="J116" s="33"/>
      <c r="K116" s="33"/>
      <c r="L116" s="34"/>
      <c r="M116" s="164"/>
      <c r="N116" s="165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140</v>
      </c>
      <c r="AU116" s="18" t="s">
        <v>84</v>
      </c>
    </row>
    <row r="117" spans="1:65" s="13" customFormat="1" x14ac:dyDescent="0.2">
      <c r="B117" s="166"/>
      <c r="D117" s="162" t="s">
        <v>142</v>
      </c>
      <c r="E117" s="167" t="s">
        <v>3</v>
      </c>
      <c r="F117" s="168" t="s">
        <v>160</v>
      </c>
      <c r="H117" s="169">
        <v>3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142</v>
      </c>
      <c r="AU117" s="167" t="s">
        <v>84</v>
      </c>
      <c r="AV117" s="13" t="s">
        <v>84</v>
      </c>
      <c r="AW117" s="13" t="s">
        <v>34</v>
      </c>
      <c r="AX117" s="13" t="s">
        <v>73</v>
      </c>
      <c r="AY117" s="167" t="s">
        <v>130</v>
      </c>
    </row>
    <row r="118" spans="1:65" s="13" customFormat="1" x14ac:dyDescent="0.2">
      <c r="B118" s="166"/>
      <c r="D118" s="162" t="s">
        <v>142</v>
      </c>
      <c r="E118" s="167" t="s">
        <v>3</v>
      </c>
      <c r="F118" s="168" t="s">
        <v>161</v>
      </c>
      <c r="H118" s="169">
        <v>1.26</v>
      </c>
      <c r="I118" s="170"/>
      <c r="L118" s="166"/>
      <c r="M118" s="171"/>
      <c r="N118" s="172"/>
      <c r="O118" s="172"/>
      <c r="P118" s="172"/>
      <c r="Q118" s="172"/>
      <c r="R118" s="172"/>
      <c r="S118" s="172"/>
      <c r="T118" s="173"/>
      <c r="AT118" s="167" t="s">
        <v>142</v>
      </c>
      <c r="AU118" s="167" t="s">
        <v>84</v>
      </c>
      <c r="AV118" s="13" t="s">
        <v>84</v>
      </c>
      <c r="AW118" s="13" t="s">
        <v>34</v>
      </c>
      <c r="AX118" s="13" t="s">
        <v>73</v>
      </c>
      <c r="AY118" s="167" t="s">
        <v>130</v>
      </c>
    </row>
    <row r="119" spans="1:65" s="13" customFormat="1" x14ac:dyDescent="0.2">
      <c r="B119" s="166"/>
      <c r="D119" s="162" t="s">
        <v>142</v>
      </c>
      <c r="E119" s="167" t="s">
        <v>3</v>
      </c>
      <c r="F119" s="168" t="s">
        <v>162</v>
      </c>
      <c r="H119" s="169">
        <v>0.9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142</v>
      </c>
      <c r="AU119" s="167" t="s">
        <v>84</v>
      </c>
      <c r="AV119" s="13" t="s">
        <v>84</v>
      </c>
      <c r="AW119" s="13" t="s">
        <v>34</v>
      </c>
      <c r="AX119" s="13" t="s">
        <v>73</v>
      </c>
      <c r="AY119" s="167" t="s">
        <v>130</v>
      </c>
    </row>
    <row r="120" spans="1:65" s="14" customFormat="1" x14ac:dyDescent="0.2">
      <c r="B120" s="174"/>
      <c r="D120" s="162" t="s">
        <v>142</v>
      </c>
      <c r="E120" s="175" t="s">
        <v>3</v>
      </c>
      <c r="F120" s="176" t="s">
        <v>163</v>
      </c>
      <c r="H120" s="177">
        <v>5.16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142</v>
      </c>
      <c r="AU120" s="175" t="s">
        <v>84</v>
      </c>
      <c r="AV120" s="14" t="s">
        <v>138</v>
      </c>
      <c r="AW120" s="14" t="s">
        <v>34</v>
      </c>
      <c r="AX120" s="14" t="s">
        <v>81</v>
      </c>
      <c r="AY120" s="175" t="s">
        <v>130</v>
      </c>
    </row>
    <row r="121" spans="1:65" s="2" customFormat="1" ht="16.5" customHeight="1" x14ac:dyDescent="0.2">
      <c r="A121" s="33"/>
      <c r="B121" s="148"/>
      <c r="C121" s="149" t="s">
        <v>164</v>
      </c>
      <c r="D121" s="149" t="s">
        <v>133</v>
      </c>
      <c r="E121" s="150" t="s">
        <v>165</v>
      </c>
      <c r="F121" s="151" t="s">
        <v>166</v>
      </c>
      <c r="G121" s="152" t="s">
        <v>136</v>
      </c>
      <c r="H121" s="153">
        <v>3</v>
      </c>
      <c r="I121" s="154"/>
      <c r="J121" s="155">
        <f>ROUND(I121*H121,2)</f>
        <v>0</v>
      </c>
      <c r="K121" s="151" t="s">
        <v>137</v>
      </c>
      <c r="L121" s="34"/>
      <c r="M121" s="156" t="s">
        <v>3</v>
      </c>
      <c r="N121" s="157" t="s">
        <v>44</v>
      </c>
      <c r="O121" s="54"/>
      <c r="P121" s="158">
        <f>O121*H121</f>
        <v>0</v>
      </c>
      <c r="Q121" s="158">
        <v>4.1529999999999997E-2</v>
      </c>
      <c r="R121" s="158">
        <f>Q121*H121</f>
        <v>0.12458999999999999</v>
      </c>
      <c r="S121" s="158">
        <v>0</v>
      </c>
      <c r="T121" s="15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0" t="s">
        <v>138</v>
      </c>
      <c r="AT121" s="160" t="s">
        <v>133</v>
      </c>
      <c r="AU121" s="160" t="s">
        <v>84</v>
      </c>
      <c r="AY121" s="18" t="s">
        <v>130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8" t="s">
        <v>81</v>
      </c>
      <c r="BK121" s="161">
        <f>ROUND(I121*H121,2)</f>
        <v>0</v>
      </c>
      <c r="BL121" s="18" t="s">
        <v>138</v>
      </c>
      <c r="BM121" s="160" t="s">
        <v>167</v>
      </c>
    </row>
    <row r="122" spans="1:65" s="2" customFormat="1" x14ac:dyDescent="0.2">
      <c r="A122" s="33"/>
      <c r="B122" s="34"/>
      <c r="C122" s="33"/>
      <c r="D122" s="162" t="s">
        <v>140</v>
      </c>
      <c r="E122" s="33"/>
      <c r="F122" s="163" t="s">
        <v>168</v>
      </c>
      <c r="G122" s="33"/>
      <c r="H122" s="33"/>
      <c r="I122" s="88"/>
      <c r="J122" s="33"/>
      <c r="K122" s="33"/>
      <c r="L122" s="34"/>
      <c r="M122" s="164"/>
      <c r="N122" s="165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140</v>
      </c>
      <c r="AU122" s="18" t="s">
        <v>84</v>
      </c>
    </row>
    <row r="123" spans="1:65" s="13" customFormat="1" x14ac:dyDescent="0.2">
      <c r="B123" s="166"/>
      <c r="D123" s="162" t="s">
        <v>142</v>
      </c>
      <c r="E123" s="167" t="s">
        <v>3</v>
      </c>
      <c r="F123" s="168" t="s">
        <v>160</v>
      </c>
      <c r="H123" s="169">
        <v>3</v>
      </c>
      <c r="I123" s="170"/>
      <c r="L123" s="166"/>
      <c r="M123" s="171"/>
      <c r="N123" s="172"/>
      <c r="O123" s="172"/>
      <c r="P123" s="172"/>
      <c r="Q123" s="172"/>
      <c r="R123" s="172"/>
      <c r="S123" s="172"/>
      <c r="T123" s="173"/>
      <c r="AT123" s="167" t="s">
        <v>142</v>
      </c>
      <c r="AU123" s="167" t="s">
        <v>84</v>
      </c>
      <c r="AV123" s="13" t="s">
        <v>84</v>
      </c>
      <c r="AW123" s="13" t="s">
        <v>34</v>
      </c>
      <c r="AX123" s="13" t="s">
        <v>81</v>
      </c>
      <c r="AY123" s="167" t="s">
        <v>130</v>
      </c>
    </row>
    <row r="124" spans="1:65" s="12" customFormat="1" ht="22.9" customHeight="1" x14ac:dyDescent="0.2">
      <c r="B124" s="135"/>
      <c r="D124" s="136" t="s">
        <v>72</v>
      </c>
      <c r="E124" s="146" t="s">
        <v>169</v>
      </c>
      <c r="F124" s="146" t="s">
        <v>170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SUM(P125:P130)</f>
        <v>0</v>
      </c>
      <c r="Q124" s="141"/>
      <c r="R124" s="142">
        <f>SUM(R125:R130)</f>
        <v>1.4958863999999998</v>
      </c>
      <c r="S124" s="141"/>
      <c r="T124" s="143">
        <f>SUM(T125:T130)</f>
        <v>0</v>
      </c>
      <c r="AR124" s="136" t="s">
        <v>81</v>
      </c>
      <c r="AT124" s="144" t="s">
        <v>72</v>
      </c>
      <c r="AU124" s="144" t="s">
        <v>81</v>
      </c>
      <c r="AY124" s="136" t="s">
        <v>130</v>
      </c>
      <c r="BK124" s="145">
        <f>SUM(BK125:BK130)</f>
        <v>0</v>
      </c>
    </row>
    <row r="125" spans="1:65" s="2" customFormat="1" ht="16.5" customHeight="1" x14ac:dyDescent="0.2">
      <c r="A125" s="33"/>
      <c r="B125" s="148"/>
      <c r="C125" s="149" t="s">
        <v>171</v>
      </c>
      <c r="D125" s="149" t="s">
        <v>133</v>
      </c>
      <c r="E125" s="150" t="s">
        <v>172</v>
      </c>
      <c r="F125" s="151" t="s">
        <v>173</v>
      </c>
      <c r="G125" s="152" t="s">
        <v>136</v>
      </c>
      <c r="H125" s="153">
        <v>25.4</v>
      </c>
      <c r="I125" s="154"/>
      <c r="J125" s="155">
        <f>ROUND(I125*H125,2)</f>
        <v>0</v>
      </c>
      <c r="K125" s="151" t="s">
        <v>137</v>
      </c>
      <c r="L125" s="34"/>
      <c r="M125" s="156" t="s">
        <v>3</v>
      </c>
      <c r="N125" s="157" t="s">
        <v>44</v>
      </c>
      <c r="O125" s="54"/>
      <c r="P125" s="158">
        <f>O125*H125</f>
        <v>0</v>
      </c>
      <c r="Q125" s="158">
        <v>4.4679999999999997E-2</v>
      </c>
      <c r="R125" s="158">
        <f>Q125*H125</f>
        <v>1.1348719999999999</v>
      </c>
      <c r="S125" s="158">
        <v>0</v>
      </c>
      <c r="T125" s="15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0" t="s">
        <v>138</v>
      </c>
      <c r="AT125" s="160" t="s">
        <v>133</v>
      </c>
      <c r="AU125" s="160" t="s">
        <v>84</v>
      </c>
      <c r="AY125" s="18" t="s">
        <v>130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8" t="s">
        <v>81</v>
      </c>
      <c r="BK125" s="161">
        <f>ROUND(I125*H125,2)</f>
        <v>0</v>
      </c>
      <c r="BL125" s="18" t="s">
        <v>138</v>
      </c>
      <c r="BM125" s="160" t="s">
        <v>174</v>
      </c>
    </row>
    <row r="126" spans="1:65" s="2" customFormat="1" x14ac:dyDescent="0.2">
      <c r="A126" s="33"/>
      <c r="B126" s="34"/>
      <c r="C126" s="33"/>
      <c r="D126" s="162" t="s">
        <v>140</v>
      </c>
      <c r="E126" s="33"/>
      <c r="F126" s="163" t="s">
        <v>175</v>
      </c>
      <c r="G126" s="33"/>
      <c r="H126" s="33"/>
      <c r="I126" s="88"/>
      <c r="J126" s="33"/>
      <c r="K126" s="33"/>
      <c r="L126" s="34"/>
      <c r="M126" s="164"/>
      <c r="N126" s="165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140</v>
      </c>
      <c r="AU126" s="18" t="s">
        <v>84</v>
      </c>
    </row>
    <row r="127" spans="1:65" s="13" customFormat="1" x14ac:dyDescent="0.2">
      <c r="B127" s="166"/>
      <c r="D127" s="162" t="s">
        <v>142</v>
      </c>
      <c r="E127" s="167" t="s">
        <v>3</v>
      </c>
      <c r="F127" s="168" t="s">
        <v>176</v>
      </c>
      <c r="H127" s="169">
        <v>25.4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142</v>
      </c>
      <c r="AU127" s="167" t="s">
        <v>84</v>
      </c>
      <c r="AV127" s="13" t="s">
        <v>84</v>
      </c>
      <c r="AW127" s="13" t="s">
        <v>34</v>
      </c>
      <c r="AX127" s="13" t="s">
        <v>81</v>
      </c>
      <c r="AY127" s="167" t="s">
        <v>130</v>
      </c>
    </row>
    <row r="128" spans="1:65" s="2" customFormat="1" ht="16.5" customHeight="1" x14ac:dyDescent="0.2">
      <c r="A128" s="33"/>
      <c r="B128" s="148"/>
      <c r="C128" s="149" t="s">
        <v>177</v>
      </c>
      <c r="D128" s="149" t="s">
        <v>133</v>
      </c>
      <c r="E128" s="150" t="s">
        <v>178</v>
      </c>
      <c r="F128" s="151" t="s">
        <v>179</v>
      </c>
      <c r="G128" s="152" t="s">
        <v>180</v>
      </c>
      <c r="H128" s="153">
        <v>0.16</v>
      </c>
      <c r="I128" s="154"/>
      <c r="J128" s="155">
        <f>ROUND(I128*H128,2)</f>
        <v>0</v>
      </c>
      <c r="K128" s="151" t="s">
        <v>137</v>
      </c>
      <c r="L128" s="34"/>
      <c r="M128" s="156" t="s">
        <v>3</v>
      </c>
      <c r="N128" s="157" t="s">
        <v>44</v>
      </c>
      <c r="O128" s="54"/>
      <c r="P128" s="158">
        <f>O128*H128</f>
        <v>0</v>
      </c>
      <c r="Q128" s="158">
        <v>2.2563399999999998</v>
      </c>
      <c r="R128" s="158">
        <f>Q128*H128</f>
        <v>0.36101439999999996</v>
      </c>
      <c r="S128" s="158">
        <v>0</v>
      </c>
      <c r="T128" s="15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0" t="s">
        <v>138</v>
      </c>
      <c r="AT128" s="160" t="s">
        <v>133</v>
      </c>
      <c r="AU128" s="160" t="s">
        <v>84</v>
      </c>
      <c r="AY128" s="18" t="s">
        <v>130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8" t="s">
        <v>81</v>
      </c>
      <c r="BK128" s="161">
        <f>ROUND(I128*H128,2)</f>
        <v>0</v>
      </c>
      <c r="BL128" s="18" t="s">
        <v>138</v>
      </c>
      <c r="BM128" s="160" t="s">
        <v>181</v>
      </c>
    </row>
    <row r="129" spans="1:65" s="2" customFormat="1" x14ac:dyDescent="0.2">
      <c r="A129" s="33"/>
      <c r="B129" s="34"/>
      <c r="C129" s="33"/>
      <c r="D129" s="162" t="s">
        <v>140</v>
      </c>
      <c r="E129" s="33"/>
      <c r="F129" s="163" t="s">
        <v>182</v>
      </c>
      <c r="G129" s="33"/>
      <c r="H129" s="33"/>
      <c r="I129" s="88"/>
      <c r="J129" s="33"/>
      <c r="K129" s="33"/>
      <c r="L129" s="34"/>
      <c r="M129" s="164"/>
      <c r="N129" s="165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140</v>
      </c>
      <c r="AU129" s="18" t="s">
        <v>84</v>
      </c>
    </row>
    <row r="130" spans="1:65" s="13" customFormat="1" x14ac:dyDescent="0.2">
      <c r="B130" s="166"/>
      <c r="D130" s="162" t="s">
        <v>142</v>
      </c>
      <c r="E130" s="167" t="s">
        <v>3</v>
      </c>
      <c r="F130" s="168" t="s">
        <v>183</v>
      </c>
      <c r="H130" s="169">
        <v>0.16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142</v>
      </c>
      <c r="AU130" s="167" t="s">
        <v>84</v>
      </c>
      <c r="AV130" s="13" t="s">
        <v>84</v>
      </c>
      <c r="AW130" s="13" t="s">
        <v>34</v>
      </c>
      <c r="AX130" s="13" t="s">
        <v>81</v>
      </c>
      <c r="AY130" s="167" t="s">
        <v>130</v>
      </c>
    </row>
    <row r="131" spans="1:65" s="12" customFormat="1" ht="22.9" customHeight="1" x14ac:dyDescent="0.2">
      <c r="B131" s="135"/>
      <c r="D131" s="136" t="s">
        <v>72</v>
      </c>
      <c r="E131" s="146" t="s">
        <v>184</v>
      </c>
      <c r="F131" s="146" t="s">
        <v>185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SUM(P132:P134)</f>
        <v>0</v>
      </c>
      <c r="Q131" s="141"/>
      <c r="R131" s="142">
        <f>SUM(R132:R134)</f>
        <v>3.3019999999999994E-3</v>
      </c>
      <c r="S131" s="141"/>
      <c r="T131" s="143">
        <f>SUM(T132:T134)</f>
        <v>0</v>
      </c>
      <c r="AR131" s="136" t="s">
        <v>81</v>
      </c>
      <c r="AT131" s="144" t="s">
        <v>72</v>
      </c>
      <c r="AU131" s="144" t="s">
        <v>81</v>
      </c>
      <c r="AY131" s="136" t="s">
        <v>130</v>
      </c>
      <c r="BK131" s="145">
        <f>SUM(BK132:BK134)</f>
        <v>0</v>
      </c>
    </row>
    <row r="132" spans="1:65" s="2" customFormat="1" ht="16.5" customHeight="1" x14ac:dyDescent="0.2">
      <c r="A132" s="33"/>
      <c r="B132" s="148"/>
      <c r="C132" s="149" t="s">
        <v>186</v>
      </c>
      <c r="D132" s="149" t="s">
        <v>133</v>
      </c>
      <c r="E132" s="150" t="s">
        <v>187</v>
      </c>
      <c r="F132" s="151" t="s">
        <v>188</v>
      </c>
      <c r="G132" s="152" t="s">
        <v>136</v>
      </c>
      <c r="H132" s="153">
        <v>25.4</v>
      </c>
      <c r="I132" s="154"/>
      <c r="J132" s="155">
        <f>ROUND(I132*H132,2)</f>
        <v>0</v>
      </c>
      <c r="K132" s="151" t="s">
        <v>137</v>
      </c>
      <c r="L132" s="34"/>
      <c r="M132" s="156" t="s">
        <v>3</v>
      </c>
      <c r="N132" s="157" t="s">
        <v>44</v>
      </c>
      <c r="O132" s="54"/>
      <c r="P132" s="158">
        <f>O132*H132</f>
        <v>0</v>
      </c>
      <c r="Q132" s="158">
        <v>1.2999999999999999E-4</v>
      </c>
      <c r="R132" s="158">
        <f>Q132*H132</f>
        <v>3.3019999999999994E-3</v>
      </c>
      <c r="S132" s="158">
        <v>0</v>
      </c>
      <c r="T132" s="15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0" t="s">
        <v>138</v>
      </c>
      <c r="AT132" s="160" t="s">
        <v>133</v>
      </c>
      <c r="AU132" s="160" t="s">
        <v>84</v>
      </c>
      <c r="AY132" s="18" t="s">
        <v>130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8" t="s">
        <v>81</v>
      </c>
      <c r="BK132" s="161">
        <f>ROUND(I132*H132,2)</f>
        <v>0</v>
      </c>
      <c r="BL132" s="18" t="s">
        <v>138</v>
      </c>
      <c r="BM132" s="160" t="s">
        <v>189</v>
      </c>
    </row>
    <row r="133" spans="1:65" s="2" customFormat="1" x14ac:dyDescent="0.2">
      <c r="A133" s="33"/>
      <c r="B133" s="34"/>
      <c r="C133" s="33"/>
      <c r="D133" s="162" t="s">
        <v>140</v>
      </c>
      <c r="E133" s="33"/>
      <c r="F133" s="163" t="s">
        <v>190</v>
      </c>
      <c r="G133" s="33"/>
      <c r="H133" s="33"/>
      <c r="I133" s="88"/>
      <c r="J133" s="33"/>
      <c r="K133" s="33"/>
      <c r="L133" s="34"/>
      <c r="M133" s="164"/>
      <c r="N133" s="165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140</v>
      </c>
      <c r="AU133" s="18" t="s">
        <v>84</v>
      </c>
    </row>
    <row r="134" spans="1:65" s="13" customFormat="1" x14ac:dyDescent="0.2">
      <c r="B134" s="166"/>
      <c r="D134" s="162" t="s">
        <v>142</v>
      </c>
      <c r="E134" s="167" t="s">
        <v>3</v>
      </c>
      <c r="F134" s="168" t="s">
        <v>176</v>
      </c>
      <c r="H134" s="169">
        <v>25.4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142</v>
      </c>
      <c r="AU134" s="167" t="s">
        <v>84</v>
      </c>
      <c r="AV134" s="13" t="s">
        <v>84</v>
      </c>
      <c r="AW134" s="13" t="s">
        <v>34</v>
      </c>
      <c r="AX134" s="13" t="s">
        <v>81</v>
      </c>
      <c r="AY134" s="167" t="s">
        <v>130</v>
      </c>
    </row>
    <row r="135" spans="1:65" s="12" customFormat="1" ht="22.9" customHeight="1" x14ac:dyDescent="0.2">
      <c r="B135" s="135"/>
      <c r="D135" s="136" t="s">
        <v>72</v>
      </c>
      <c r="E135" s="146" t="s">
        <v>191</v>
      </c>
      <c r="F135" s="146" t="s">
        <v>192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SUM(P136:P137)</f>
        <v>0</v>
      </c>
      <c r="Q135" s="141"/>
      <c r="R135" s="142">
        <f>SUM(R136:R137)</f>
        <v>2E-3</v>
      </c>
      <c r="S135" s="141"/>
      <c r="T135" s="143">
        <f>SUM(T136:T137)</f>
        <v>0</v>
      </c>
      <c r="AR135" s="136" t="s">
        <v>81</v>
      </c>
      <c r="AT135" s="144" t="s">
        <v>72</v>
      </c>
      <c r="AU135" s="144" t="s">
        <v>81</v>
      </c>
      <c r="AY135" s="136" t="s">
        <v>130</v>
      </c>
      <c r="BK135" s="145">
        <f>SUM(BK136:BK137)</f>
        <v>0</v>
      </c>
    </row>
    <row r="136" spans="1:65" s="2" customFormat="1" ht="16.5" customHeight="1" x14ac:dyDescent="0.2">
      <c r="A136" s="33"/>
      <c r="B136" s="148"/>
      <c r="C136" s="149" t="s">
        <v>193</v>
      </c>
      <c r="D136" s="149" t="s">
        <v>133</v>
      </c>
      <c r="E136" s="150" t="s">
        <v>194</v>
      </c>
      <c r="F136" s="151" t="s">
        <v>195</v>
      </c>
      <c r="G136" s="152" t="s">
        <v>136</v>
      </c>
      <c r="H136" s="153">
        <v>50</v>
      </c>
      <c r="I136" s="154"/>
      <c r="J136" s="155">
        <f>ROUND(I136*H136,2)</f>
        <v>0</v>
      </c>
      <c r="K136" s="151" t="s">
        <v>137</v>
      </c>
      <c r="L136" s="34"/>
      <c r="M136" s="156" t="s">
        <v>3</v>
      </c>
      <c r="N136" s="157" t="s">
        <v>44</v>
      </c>
      <c r="O136" s="54"/>
      <c r="P136" s="158">
        <f>O136*H136</f>
        <v>0</v>
      </c>
      <c r="Q136" s="158">
        <v>4.0000000000000003E-5</v>
      </c>
      <c r="R136" s="158">
        <f>Q136*H136</f>
        <v>2E-3</v>
      </c>
      <c r="S136" s="158">
        <v>0</v>
      </c>
      <c r="T136" s="15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0" t="s">
        <v>138</v>
      </c>
      <c r="AT136" s="160" t="s">
        <v>133</v>
      </c>
      <c r="AU136" s="160" t="s">
        <v>84</v>
      </c>
      <c r="AY136" s="18" t="s">
        <v>130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8" t="s">
        <v>81</v>
      </c>
      <c r="BK136" s="161">
        <f>ROUND(I136*H136,2)</f>
        <v>0</v>
      </c>
      <c r="BL136" s="18" t="s">
        <v>138</v>
      </c>
      <c r="BM136" s="160" t="s">
        <v>196</v>
      </c>
    </row>
    <row r="137" spans="1:65" s="2" customFormat="1" x14ac:dyDescent="0.2">
      <c r="A137" s="33"/>
      <c r="B137" s="34"/>
      <c r="C137" s="33"/>
      <c r="D137" s="162" t="s">
        <v>140</v>
      </c>
      <c r="E137" s="33"/>
      <c r="F137" s="163" t="s">
        <v>197</v>
      </c>
      <c r="G137" s="33"/>
      <c r="H137" s="33"/>
      <c r="I137" s="88"/>
      <c r="J137" s="33"/>
      <c r="K137" s="33"/>
      <c r="L137" s="34"/>
      <c r="M137" s="164"/>
      <c r="N137" s="165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140</v>
      </c>
      <c r="AU137" s="18" t="s">
        <v>84</v>
      </c>
    </row>
    <row r="138" spans="1:65" s="12" customFormat="1" ht="22.9" customHeight="1" x14ac:dyDescent="0.2">
      <c r="B138" s="135"/>
      <c r="D138" s="136" t="s">
        <v>72</v>
      </c>
      <c r="E138" s="146" t="s">
        <v>198</v>
      </c>
      <c r="F138" s="146" t="s">
        <v>199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SUM(P139:P181)</f>
        <v>0</v>
      </c>
      <c r="Q138" s="141"/>
      <c r="R138" s="142">
        <f>SUM(R139:R181)</f>
        <v>1.016E-3</v>
      </c>
      <c r="S138" s="141"/>
      <c r="T138" s="143">
        <f>SUM(T139:T181)</f>
        <v>6.5301200000000001</v>
      </c>
      <c r="AR138" s="136" t="s">
        <v>81</v>
      </c>
      <c r="AT138" s="144" t="s">
        <v>72</v>
      </c>
      <c r="AU138" s="144" t="s">
        <v>81</v>
      </c>
      <c r="AY138" s="136" t="s">
        <v>130</v>
      </c>
      <c r="BK138" s="145">
        <f>SUM(BK139:BK181)</f>
        <v>0</v>
      </c>
    </row>
    <row r="139" spans="1:65" s="2" customFormat="1" ht="16.5" customHeight="1" x14ac:dyDescent="0.2">
      <c r="A139" s="33"/>
      <c r="B139" s="148"/>
      <c r="C139" s="149" t="s">
        <v>200</v>
      </c>
      <c r="D139" s="149" t="s">
        <v>133</v>
      </c>
      <c r="E139" s="150" t="s">
        <v>201</v>
      </c>
      <c r="F139" s="151" t="s">
        <v>202</v>
      </c>
      <c r="G139" s="152" t="s">
        <v>136</v>
      </c>
      <c r="H139" s="153">
        <v>0.6</v>
      </c>
      <c r="I139" s="154"/>
      <c r="J139" s="155">
        <f>ROUND(I139*H139,2)</f>
        <v>0</v>
      </c>
      <c r="K139" s="151" t="s">
        <v>137</v>
      </c>
      <c r="L139" s="34"/>
      <c r="M139" s="156" t="s">
        <v>3</v>
      </c>
      <c r="N139" s="157" t="s">
        <v>44</v>
      </c>
      <c r="O139" s="54"/>
      <c r="P139" s="158">
        <f>O139*H139</f>
        <v>0</v>
      </c>
      <c r="Q139" s="158">
        <v>0</v>
      </c>
      <c r="R139" s="158">
        <f>Q139*H139</f>
        <v>0</v>
      </c>
      <c r="S139" s="158">
        <v>0.26100000000000001</v>
      </c>
      <c r="T139" s="159">
        <f>S139*H139</f>
        <v>0.15659999999999999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0" t="s">
        <v>138</v>
      </c>
      <c r="AT139" s="160" t="s">
        <v>133</v>
      </c>
      <c r="AU139" s="160" t="s">
        <v>84</v>
      </c>
      <c r="AY139" s="18" t="s">
        <v>130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8" t="s">
        <v>81</v>
      </c>
      <c r="BK139" s="161">
        <f>ROUND(I139*H139,2)</f>
        <v>0</v>
      </c>
      <c r="BL139" s="18" t="s">
        <v>138</v>
      </c>
      <c r="BM139" s="160" t="s">
        <v>203</v>
      </c>
    </row>
    <row r="140" spans="1:65" s="2" customFormat="1" ht="19.5" x14ac:dyDescent="0.2">
      <c r="A140" s="33"/>
      <c r="B140" s="34"/>
      <c r="C140" s="33"/>
      <c r="D140" s="162" t="s">
        <v>140</v>
      </c>
      <c r="E140" s="33"/>
      <c r="F140" s="163" t="s">
        <v>204</v>
      </c>
      <c r="G140" s="33"/>
      <c r="H140" s="33"/>
      <c r="I140" s="88"/>
      <c r="J140" s="33"/>
      <c r="K140" s="33"/>
      <c r="L140" s="34"/>
      <c r="M140" s="164"/>
      <c r="N140" s="165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140</v>
      </c>
      <c r="AU140" s="18" t="s">
        <v>84</v>
      </c>
    </row>
    <row r="141" spans="1:65" s="13" customFormat="1" x14ac:dyDescent="0.2">
      <c r="B141" s="166"/>
      <c r="D141" s="162" t="s">
        <v>142</v>
      </c>
      <c r="E141" s="167" t="s">
        <v>3</v>
      </c>
      <c r="F141" s="168" t="s">
        <v>205</v>
      </c>
      <c r="H141" s="169">
        <v>0.6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142</v>
      </c>
      <c r="AU141" s="167" t="s">
        <v>84</v>
      </c>
      <c r="AV141" s="13" t="s">
        <v>84</v>
      </c>
      <c r="AW141" s="13" t="s">
        <v>34</v>
      </c>
      <c r="AX141" s="13" t="s">
        <v>81</v>
      </c>
      <c r="AY141" s="167" t="s">
        <v>130</v>
      </c>
    </row>
    <row r="142" spans="1:65" s="2" customFormat="1" ht="16.5" customHeight="1" x14ac:dyDescent="0.2">
      <c r="A142" s="33"/>
      <c r="B142" s="148"/>
      <c r="C142" s="149" t="s">
        <v>206</v>
      </c>
      <c r="D142" s="149" t="s">
        <v>133</v>
      </c>
      <c r="E142" s="150" t="s">
        <v>207</v>
      </c>
      <c r="F142" s="151" t="s">
        <v>208</v>
      </c>
      <c r="G142" s="152" t="s">
        <v>136</v>
      </c>
      <c r="H142" s="153">
        <v>25.4</v>
      </c>
      <c r="I142" s="154"/>
      <c r="J142" s="155">
        <f>ROUND(I142*H142,2)</f>
        <v>0</v>
      </c>
      <c r="K142" s="151" t="s">
        <v>137</v>
      </c>
      <c r="L142" s="34"/>
      <c r="M142" s="156" t="s">
        <v>3</v>
      </c>
      <c r="N142" s="157" t="s">
        <v>44</v>
      </c>
      <c r="O142" s="54"/>
      <c r="P142" s="158">
        <f>O142*H142</f>
        <v>0</v>
      </c>
      <c r="Q142" s="158">
        <v>4.0000000000000003E-5</v>
      </c>
      <c r="R142" s="158">
        <f>Q142*H142</f>
        <v>1.016E-3</v>
      </c>
      <c r="S142" s="158">
        <v>0</v>
      </c>
      <c r="T142" s="15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0" t="s">
        <v>138</v>
      </c>
      <c r="AT142" s="160" t="s">
        <v>133</v>
      </c>
      <c r="AU142" s="160" t="s">
        <v>84</v>
      </c>
      <c r="AY142" s="18" t="s">
        <v>130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8" t="s">
        <v>81</v>
      </c>
      <c r="BK142" s="161">
        <f>ROUND(I142*H142,2)</f>
        <v>0</v>
      </c>
      <c r="BL142" s="18" t="s">
        <v>138</v>
      </c>
      <c r="BM142" s="160" t="s">
        <v>209</v>
      </c>
    </row>
    <row r="143" spans="1:65" s="2" customFormat="1" x14ac:dyDescent="0.2">
      <c r="A143" s="33"/>
      <c r="B143" s="34"/>
      <c r="C143" s="33"/>
      <c r="D143" s="162" t="s">
        <v>140</v>
      </c>
      <c r="E143" s="33"/>
      <c r="F143" s="163" t="s">
        <v>208</v>
      </c>
      <c r="G143" s="33"/>
      <c r="H143" s="33"/>
      <c r="I143" s="88"/>
      <c r="J143" s="33"/>
      <c r="K143" s="33"/>
      <c r="L143" s="34"/>
      <c r="M143" s="164"/>
      <c r="N143" s="165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140</v>
      </c>
      <c r="AU143" s="18" t="s">
        <v>84</v>
      </c>
    </row>
    <row r="144" spans="1:65" s="2" customFormat="1" ht="16.5" customHeight="1" x14ac:dyDescent="0.2">
      <c r="A144" s="33"/>
      <c r="B144" s="148"/>
      <c r="C144" s="149" t="s">
        <v>210</v>
      </c>
      <c r="D144" s="149" t="s">
        <v>133</v>
      </c>
      <c r="E144" s="150" t="s">
        <v>211</v>
      </c>
      <c r="F144" s="151" t="s">
        <v>212</v>
      </c>
      <c r="G144" s="152" t="s">
        <v>213</v>
      </c>
      <c r="H144" s="153">
        <v>100</v>
      </c>
      <c r="I144" s="154"/>
      <c r="J144" s="155">
        <f>ROUND(I144*H144,2)</f>
        <v>0</v>
      </c>
      <c r="K144" s="151" t="s">
        <v>137</v>
      </c>
      <c r="L144" s="34"/>
      <c r="M144" s="156" t="s">
        <v>3</v>
      </c>
      <c r="N144" s="157" t="s">
        <v>44</v>
      </c>
      <c r="O144" s="54"/>
      <c r="P144" s="158">
        <f>O144*H144</f>
        <v>0</v>
      </c>
      <c r="Q144" s="158">
        <v>0</v>
      </c>
      <c r="R144" s="158">
        <f>Q144*H144</f>
        <v>0</v>
      </c>
      <c r="S144" s="158">
        <v>2E-3</v>
      </c>
      <c r="T144" s="159">
        <f>S144*H144</f>
        <v>0.2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0" t="s">
        <v>138</v>
      </c>
      <c r="AT144" s="160" t="s">
        <v>133</v>
      </c>
      <c r="AU144" s="160" t="s">
        <v>84</v>
      </c>
      <c r="AY144" s="18" t="s">
        <v>130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8" t="s">
        <v>81</v>
      </c>
      <c r="BK144" s="161">
        <f>ROUND(I144*H144,2)</f>
        <v>0</v>
      </c>
      <c r="BL144" s="18" t="s">
        <v>138</v>
      </c>
      <c r="BM144" s="160" t="s">
        <v>214</v>
      </c>
    </row>
    <row r="145" spans="1:65" s="2" customFormat="1" x14ac:dyDescent="0.2">
      <c r="A145" s="33"/>
      <c r="B145" s="34"/>
      <c r="C145" s="33"/>
      <c r="D145" s="162" t="s">
        <v>140</v>
      </c>
      <c r="E145" s="33"/>
      <c r="F145" s="163" t="s">
        <v>215</v>
      </c>
      <c r="G145" s="33"/>
      <c r="H145" s="33"/>
      <c r="I145" s="88"/>
      <c r="J145" s="33"/>
      <c r="K145" s="33"/>
      <c r="L145" s="34"/>
      <c r="M145" s="164"/>
      <c r="N145" s="165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140</v>
      </c>
      <c r="AU145" s="18" t="s">
        <v>84</v>
      </c>
    </row>
    <row r="146" spans="1:65" s="13" customFormat="1" x14ac:dyDescent="0.2">
      <c r="B146" s="166"/>
      <c r="D146" s="162" t="s">
        <v>142</v>
      </c>
      <c r="E146" s="167" t="s">
        <v>3</v>
      </c>
      <c r="F146" s="168" t="s">
        <v>216</v>
      </c>
      <c r="H146" s="169">
        <v>100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142</v>
      </c>
      <c r="AU146" s="167" t="s">
        <v>84</v>
      </c>
      <c r="AV146" s="13" t="s">
        <v>84</v>
      </c>
      <c r="AW146" s="13" t="s">
        <v>34</v>
      </c>
      <c r="AX146" s="13" t="s">
        <v>81</v>
      </c>
      <c r="AY146" s="167" t="s">
        <v>130</v>
      </c>
    </row>
    <row r="147" spans="1:65" s="2" customFormat="1" ht="16.5" customHeight="1" x14ac:dyDescent="0.2">
      <c r="A147" s="33"/>
      <c r="B147" s="148"/>
      <c r="C147" s="149" t="s">
        <v>217</v>
      </c>
      <c r="D147" s="149" t="s">
        <v>133</v>
      </c>
      <c r="E147" s="150" t="s">
        <v>218</v>
      </c>
      <c r="F147" s="151" t="s">
        <v>219</v>
      </c>
      <c r="G147" s="152" t="s">
        <v>213</v>
      </c>
      <c r="H147" s="153">
        <v>18</v>
      </c>
      <c r="I147" s="154"/>
      <c r="J147" s="155">
        <f>ROUND(I147*H147,2)</f>
        <v>0</v>
      </c>
      <c r="K147" s="151" t="s">
        <v>137</v>
      </c>
      <c r="L147" s="34"/>
      <c r="M147" s="156" t="s">
        <v>3</v>
      </c>
      <c r="N147" s="157" t="s">
        <v>44</v>
      </c>
      <c r="O147" s="54"/>
      <c r="P147" s="158">
        <f>O147*H147</f>
        <v>0</v>
      </c>
      <c r="Q147" s="158">
        <v>0</v>
      </c>
      <c r="R147" s="158">
        <f>Q147*H147</f>
        <v>0</v>
      </c>
      <c r="S147" s="158">
        <v>6.0000000000000001E-3</v>
      </c>
      <c r="T147" s="159">
        <f>S147*H147</f>
        <v>0.108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0" t="s">
        <v>138</v>
      </c>
      <c r="AT147" s="160" t="s">
        <v>133</v>
      </c>
      <c r="AU147" s="160" t="s">
        <v>84</v>
      </c>
      <c r="AY147" s="18" t="s">
        <v>130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8" t="s">
        <v>81</v>
      </c>
      <c r="BK147" s="161">
        <f>ROUND(I147*H147,2)</f>
        <v>0</v>
      </c>
      <c r="BL147" s="18" t="s">
        <v>138</v>
      </c>
      <c r="BM147" s="160" t="s">
        <v>220</v>
      </c>
    </row>
    <row r="148" spans="1:65" s="2" customFormat="1" x14ac:dyDescent="0.2">
      <c r="A148" s="33"/>
      <c r="B148" s="34"/>
      <c r="C148" s="33"/>
      <c r="D148" s="162" t="s">
        <v>140</v>
      </c>
      <c r="E148" s="33"/>
      <c r="F148" s="163" t="s">
        <v>221</v>
      </c>
      <c r="G148" s="33"/>
      <c r="H148" s="33"/>
      <c r="I148" s="88"/>
      <c r="J148" s="33"/>
      <c r="K148" s="33"/>
      <c r="L148" s="34"/>
      <c r="M148" s="164"/>
      <c r="N148" s="165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140</v>
      </c>
      <c r="AU148" s="18" t="s">
        <v>84</v>
      </c>
    </row>
    <row r="149" spans="1:65" s="13" customFormat="1" x14ac:dyDescent="0.2">
      <c r="B149" s="166"/>
      <c r="D149" s="162" t="s">
        <v>142</v>
      </c>
      <c r="E149" s="167" t="s">
        <v>3</v>
      </c>
      <c r="F149" s="168" t="s">
        <v>222</v>
      </c>
      <c r="H149" s="169">
        <v>18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142</v>
      </c>
      <c r="AU149" s="167" t="s">
        <v>84</v>
      </c>
      <c r="AV149" s="13" t="s">
        <v>84</v>
      </c>
      <c r="AW149" s="13" t="s">
        <v>34</v>
      </c>
      <c r="AX149" s="13" t="s">
        <v>81</v>
      </c>
      <c r="AY149" s="167" t="s">
        <v>130</v>
      </c>
    </row>
    <row r="150" spans="1:65" s="2" customFormat="1" ht="16.5" customHeight="1" x14ac:dyDescent="0.2">
      <c r="A150" s="33"/>
      <c r="B150" s="148"/>
      <c r="C150" s="149" t="s">
        <v>223</v>
      </c>
      <c r="D150" s="149" t="s">
        <v>133</v>
      </c>
      <c r="E150" s="150" t="s">
        <v>224</v>
      </c>
      <c r="F150" s="151" t="s">
        <v>225</v>
      </c>
      <c r="G150" s="152" t="s">
        <v>213</v>
      </c>
      <c r="H150" s="153">
        <v>9</v>
      </c>
      <c r="I150" s="154"/>
      <c r="J150" s="155">
        <f>ROUND(I150*H150,2)</f>
        <v>0</v>
      </c>
      <c r="K150" s="151" t="s">
        <v>137</v>
      </c>
      <c r="L150" s="34"/>
      <c r="M150" s="156" t="s">
        <v>3</v>
      </c>
      <c r="N150" s="157" t="s">
        <v>44</v>
      </c>
      <c r="O150" s="54"/>
      <c r="P150" s="158">
        <f>O150*H150</f>
        <v>0</v>
      </c>
      <c r="Q150" s="158">
        <v>0</v>
      </c>
      <c r="R150" s="158">
        <f>Q150*H150</f>
        <v>0</v>
      </c>
      <c r="S150" s="158">
        <v>1.2999999999999999E-2</v>
      </c>
      <c r="T150" s="159">
        <f>S150*H150</f>
        <v>0.11699999999999999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0" t="s">
        <v>138</v>
      </c>
      <c r="AT150" s="160" t="s">
        <v>133</v>
      </c>
      <c r="AU150" s="160" t="s">
        <v>84</v>
      </c>
      <c r="AY150" s="18" t="s">
        <v>130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8" t="s">
        <v>81</v>
      </c>
      <c r="BK150" s="161">
        <f>ROUND(I150*H150,2)</f>
        <v>0</v>
      </c>
      <c r="BL150" s="18" t="s">
        <v>138</v>
      </c>
      <c r="BM150" s="160" t="s">
        <v>226</v>
      </c>
    </row>
    <row r="151" spans="1:65" s="2" customFormat="1" x14ac:dyDescent="0.2">
      <c r="A151" s="33"/>
      <c r="B151" s="34"/>
      <c r="C151" s="33"/>
      <c r="D151" s="162" t="s">
        <v>140</v>
      </c>
      <c r="E151" s="33"/>
      <c r="F151" s="163" t="s">
        <v>227</v>
      </c>
      <c r="G151" s="33"/>
      <c r="H151" s="33"/>
      <c r="I151" s="88"/>
      <c r="J151" s="33"/>
      <c r="K151" s="33"/>
      <c r="L151" s="34"/>
      <c r="M151" s="164"/>
      <c r="N151" s="165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140</v>
      </c>
      <c r="AU151" s="18" t="s">
        <v>84</v>
      </c>
    </row>
    <row r="152" spans="1:65" s="13" customFormat="1" x14ac:dyDescent="0.2">
      <c r="B152" s="166"/>
      <c r="D152" s="162" t="s">
        <v>142</v>
      </c>
      <c r="E152" s="167" t="s">
        <v>3</v>
      </c>
      <c r="F152" s="168" t="s">
        <v>228</v>
      </c>
      <c r="H152" s="169">
        <v>9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142</v>
      </c>
      <c r="AU152" s="167" t="s">
        <v>84</v>
      </c>
      <c r="AV152" s="13" t="s">
        <v>84</v>
      </c>
      <c r="AW152" s="13" t="s">
        <v>34</v>
      </c>
      <c r="AX152" s="13" t="s">
        <v>81</v>
      </c>
      <c r="AY152" s="167" t="s">
        <v>130</v>
      </c>
    </row>
    <row r="153" spans="1:65" s="2" customFormat="1" ht="16.5" customHeight="1" x14ac:dyDescent="0.2">
      <c r="A153" s="33"/>
      <c r="B153" s="148"/>
      <c r="C153" s="149" t="s">
        <v>9</v>
      </c>
      <c r="D153" s="149" t="s">
        <v>133</v>
      </c>
      <c r="E153" s="150" t="s">
        <v>229</v>
      </c>
      <c r="F153" s="151" t="s">
        <v>230</v>
      </c>
      <c r="G153" s="152" t="s">
        <v>213</v>
      </c>
      <c r="H153" s="153">
        <v>4</v>
      </c>
      <c r="I153" s="154"/>
      <c r="J153" s="155">
        <f>ROUND(I153*H153,2)</f>
        <v>0</v>
      </c>
      <c r="K153" s="151" t="s">
        <v>137</v>
      </c>
      <c r="L153" s="34"/>
      <c r="M153" s="156" t="s">
        <v>3</v>
      </c>
      <c r="N153" s="157" t="s">
        <v>44</v>
      </c>
      <c r="O153" s="54"/>
      <c r="P153" s="158">
        <f>O153*H153</f>
        <v>0</v>
      </c>
      <c r="Q153" s="158">
        <v>0</v>
      </c>
      <c r="R153" s="158">
        <f>Q153*H153</f>
        <v>0</v>
      </c>
      <c r="S153" s="158">
        <v>8.7999999999999995E-2</v>
      </c>
      <c r="T153" s="159">
        <f>S153*H153</f>
        <v>0.35199999999999998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0" t="s">
        <v>138</v>
      </c>
      <c r="AT153" s="160" t="s">
        <v>133</v>
      </c>
      <c r="AU153" s="160" t="s">
        <v>84</v>
      </c>
      <c r="AY153" s="18" t="s">
        <v>130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8" t="s">
        <v>81</v>
      </c>
      <c r="BK153" s="161">
        <f>ROUND(I153*H153,2)</f>
        <v>0</v>
      </c>
      <c r="BL153" s="18" t="s">
        <v>138</v>
      </c>
      <c r="BM153" s="160" t="s">
        <v>231</v>
      </c>
    </row>
    <row r="154" spans="1:65" s="2" customFormat="1" x14ac:dyDescent="0.2">
      <c r="A154" s="33"/>
      <c r="B154" s="34"/>
      <c r="C154" s="33"/>
      <c r="D154" s="162" t="s">
        <v>140</v>
      </c>
      <c r="E154" s="33"/>
      <c r="F154" s="163" t="s">
        <v>232</v>
      </c>
      <c r="G154" s="33"/>
      <c r="H154" s="33"/>
      <c r="I154" s="88"/>
      <c r="J154" s="33"/>
      <c r="K154" s="33"/>
      <c r="L154" s="34"/>
      <c r="M154" s="164"/>
      <c r="N154" s="165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140</v>
      </c>
      <c r="AU154" s="18" t="s">
        <v>84</v>
      </c>
    </row>
    <row r="155" spans="1:65" s="13" customFormat="1" x14ac:dyDescent="0.2">
      <c r="B155" s="166"/>
      <c r="D155" s="162" t="s">
        <v>142</v>
      </c>
      <c r="E155" s="167" t="s">
        <v>3</v>
      </c>
      <c r="F155" s="168" t="s">
        <v>233</v>
      </c>
      <c r="H155" s="169">
        <v>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142</v>
      </c>
      <c r="AU155" s="167" t="s">
        <v>84</v>
      </c>
      <c r="AV155" s="13" t="s">
        <v>84</v>
      </c>
      <c r="AW155" s="13" t="s">
        <v>34</v>
      </c>
      <c r="AX155" s="13" t="s">
        <v>81</v>
      </c>
      <c r="AY155" s="167" t="s">
        <v>130</v>
      </c>
    </row>
    <row r="156" spans="1:65" s="2" customFormat="1" ht="16.5" customHeight="1" x14ac:dyDescent="0.2">
      <c r="A156" s="33"/>
      <c r="B156" s="148"/>
      <c r="C156" s="149" t="s">
        <v>234</v>
      </c>
      <c r="D156" s="149" t="s">
        <v>133</v>
      </c>
      <c r="E156" s="150" t="s">
        <v>235</v>
      </c>
      <c r="F156" s="151" t="s">
        <v>236</v>
      </c>
      <c r="G156" s="152" t="s">
        <v>213</v>
      </c>
      <c r="H156" s="153">
        <v>1.2</v>
      </c>
      <c r="I156" s="154"/>
      <c r="J156" s="155">
        <f>ROUND(I156*H156,2)</f>
        <v>0</v>
      </c>
      <c r="K156" s="151" t="s">
        <v>137</v>
      </c>
      <c r="L156" s="34"/>
      <c r="M156" s="156" t="s">
        <v>3</v>
      </c>
      <c r="N156" s="157" t="s">
        <v>44</v>
      </c>
      <c r="O156" s="54"/>
      <c r="P156" s="158">
        <f>O156*H156</f>
        <v>0</v>
      </c>
      <c r="Q156" s="158">
        <v>0</v>
      </c>
      <c r="R156" s="158">
        <f>Q156*H156</f>
        <v>0</v>
      </c>
      <c r="S156" s="158">
        <v>8.9999999999999993E-3</v>
      </c>
      <c r="T156" s="159">
        <f>S156*H156</f>
        <v>1.0799999999999999E-2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0" t="s">
        <v>138</v>
      </c>
      <c r="AT156" s="160" t="s">
        <v>133</v>
      </c>
      <c r="AU156" s="160" t="s">
        <v>84</v>
      </c>
      <c r="AY156" s="18" t="s">
        <v>130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8" t="s">
        <v>81</v>
      </c>
      <c r="BK156" s="161">
        <f>ROUND(I156*H156,2)</f>
        <v>0</v>
      </c>
      <c r="BL156" s="18" t="s">
        <v>138</v>
      </c>
      <c r="BM156" s="160" t="s">
        <v>237</v>
      </c>
    </row>
    <row r="157" spans="1:65" s="2" customFormat="1" ht="19.5" x14ac:dyDescent="0.2">
      <c r="A157" s="33"/>
      <c r="B157" s="34"/>
      <c r="C157" s="33"/>
      <c r="D157" s="162" t="s">
        <v>140</v>
      </c>
      <c r="E157" s="33"/>
      <c r="F157" s="163" t="s">
        <v>238</v>
      </c>
      <c r="G157" s="33"/>
      <c r="H157" s="33"/>
      <c r="I157" s="88"/>
      <c r="J157" s="33"/>
      <c r="K157" s="33"/>
      <c r="L157" s="34"/>
      <c r="M157" s="164"/>
      <c r="N157" s="165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140</v>
      </c>
      <c r="AU157" s="18" t="s">
        <v>84</v>
      </c>
    </row>
    <row r="158" spans="1:65" s="2" customFormat="1" ht="16.5" customHeight="1" x14ac:dyDescent="0.2">
      <c r="A158" s="33"/>
      <c r="B158" s="148"/>
      <c r="C158" s="149" t="s">
        <v>239</v>
      </c>
      <c r="D158" s="149" t="s">
        <v>133</v>
      </c>
      <c r="E158" s="150" t="s">
        <v>240</v>
      </c>
      <c r="F158" s="151" t="s">
        <v>241</v>
      </c>
      <c r="G158" s="152" t="s">
        <v>242</v>
      </c>
      <c r="H158" s="153">
        <v>3</v>
      </c>
      <c r="I158" s="154"/>
      <c r="J158" s="155">
        <f>ROUND(I158*H158,2)</f>
        <v>0</v>
      </c>
      <c r="K158" s="151" t="s">
        <v>137</v>
      </c>
      <c r="L158" s="34"/>
      <c r="M158" s="156" t="s">
        <v>3</v>
      </c>
      <c r="N158" s="157" t="s">
        <v>44</v>
      </c>
      <c r="O158" s="54"/>
      <c r="P158" s="158">
        <f>O158*H158</f>
        <v>0</v>
      </c>
      <c r="Q158" s="158">
        <v>0</v>
      </c>
      <c r="R158" s="158">
        <f>Q158*H158</f>
        <v>0</v>
      </c>
      <c r="S158" s="158">
        <v>2.4E-2</v>
      </c>
      <c r="T158" s="159">
        <f>S158*H158</f>
        <v>7.2000000000000008E-2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0" t="s">
        <v>138</v>
      </c>
      <c r="AT158" s="160" t="s">
        <v>133</v>
      </c>
      <c r="AU158" s="160" t="s">
        <v>84</v>
      </c>
      <c r="AY158" s="18" t="s">
        <v>130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8" t="s">
        <v>81</v>
      </c>
      <c r="BK158" s="161">
        <f>ROUND(I158*H158,2)</f>
        <v>0</v>
      </c>
      <c r="BL158" s="18" t="s">
        <v>138</v>
      </c>
      <c r="BM158" s="160" t="s">
        <v>243</v>
      </c>
    </row>
    <row r="159" spans="1:65" s="2" customFormat="1" ht="19.5" x14ac:dyDescent="0.2">
      <c r="A159" s="33"/>
      <c r="B159" s="34"/>
      <c r="C159" s="33"/>
      <c r="D159" s="162" t="s">
        <v>140</v>
      </c>
      <c r="E159" s="33"/>
      <c r="F159" s="163" t="s">
        <v>244</v>
      </c>
      <c r="G159" s="33"/>
      <c r="H159" s="33"/>
      <c r="I159" s="88"/>
      <c r="J159" s="33"/>
      <c r="K159" s="33"/>
      <c r="L159" s="34"/>
      <c r="M159" s="164"/>
      <c r="N159" s="165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140</v>
      </c>
      <c r="AU159" s="18" t="s">
        <v>84</v>
      </c>
    </row>
    <row r="160" spans="1:65" s="2" customFormat="1" ht="16.5" customHeight="1" x14ac:dyDescent="0.2">
      <c r="A160" s="33"/>
      <c r="B160" s="148"/>
      <c r="C160" s="149" t="s">
        <v>245</v>
      </c>
      <c r="D160" s="149" t="s">
        <v>133</v>
      </c>
      <c r="E160" s="150" t="s">
        <v>246</v>
      </c>
      <c r="F160" s="151" t="s">
        <v>247</v>
      </c>
      <c r="G160" s="152" t="s">
        <v>136</v>
      </c>
      <c r="H160" s="153">
        <v>93.036000000000001</v>
      </c>
      <c r="I160" s="154"/>
      <c r="J160" s="155">
        <f>ROUND(I160*H160,2)</f>
        <v>0</v>
      </c>
      <c r="K160" s="151" t="s">
        <v>137</v>
      </c>
      <c r="L160" s="34"/>
      <c r="M160" s="156" t="s">
        <v>3</v>
      </c>
      <c r="N160" s="157" t="s">
        <v>44</v>
      </c>
      <c r="O160" s="54"/>
      <c r="P160" s="158">
        <f>O160*H160</f>
        <v>0</v>
      </c>
      <c r="Q160" s="158">
        <v>0</v>
      </c>
      <c r="R160" s="158">
        <f>Q160*H160</f>
        <v>0</v>
      </c>
      <c r="S160" s="158">
        <v>4.5999999999999999E-2</v>
      </c>
      <c r="T160" s="159">
        <f>S160*H160</f>
        <v>4.2796560000000001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0" t="s">
        <v>138</v>
      </c>
      <c r="AT160" s="160" t="s">
        <v>133</v>
      </c>
      <c r="AU160" s="160" t="s">
        <v>84</v>
      </c>
      <c r="AY160" s="18" t="s">
        <v>130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8" t="s">
        <v>81</v>
      </c>
      <c r="BK160" s="161">
        <f>ROUND(I160*H160,2)</f>
        <v>0</v>
      </c>
      <c r="BL160" s="18" t="s">
        <v>138</v>
      </c>
      <c r="BM160" s="160" t="s">
        <v>248</v>
      </c>
    </row>
    <row r="161" spans="1:65" s="2" customFormat="1" ht="19.5" x14ac:dyDescent="0.2">
      <c r="A161" s="33"/>
      <c r="B161" s="34"/>
      <c r="C161" s="33"/>
      <c r="D161" s="162" t="s">
        <v>140</v>
      </c>
      <c r="E161" s="33"/>
      <c r="F161" s="163" t="s">
        <v>249</v>
      </c>
      <c r="G161" s="33"/>
      <c r="H161" s="33"/>
      <c r="I161" s="88"/>
      <c r="J161" s="33"/>
      <c r="K161" s="33"/>
      <c r="L161" s="34"/>
      <c r="M161" s="164"/>
      <c r="N161" s="165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140</v>
      </c>
      <c r="AU161" s="18" t="s">
        <v>84</v>
      </c>
    </row>
    <row r="162" spans="1:65" s="13" customFormat="1" x14ac:dyDescent="0.2">
      <c r="B162" s="166"/>
      <c r="D162" s="162" t="s">
        <v>142</v>
      </c>
      <c r="E162" s="167" t="s">
        <v>3</v>
      </c>
      <c r="F162" s="168" t="s">
        <v>250</v>
      </c>
      <c r="H162" s="169">
        <v>102.4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142</v>
      </c>
      <c r="AU162" s="167" t="s">
        <v>84</v>
      </c>
      <c r="AV162" s="13" t="s">
        <v>84</v>
      </c>
      <c r="AW162" s="13" t="s">
        <v>34</v>
      </c>
      <c r="AX162" s="13" t="s">
        <v>73</v>
      </c>
      <c r="AY162" s="167" t="s">
        <v>130</v>
      </c>
    </row>
    <row r="163" spans="1:65" s="13" customFormat="1" x14ac:dyDescent="0.2">
      <c r="B163" s="166"/>
      <c r="D163" s="162" t="s">
        <v>142</v>
      </c>
      <c r="E163" s="167" t="s">
        <v>3</v>
      </c>
      <c r="F163" s="168" t="s">
        <v>251</v>
      </c>
      <c r="H163" s="169">
        <v>-9.9039999999999999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7" t="s">
        <v>142</v>
      </c>
      <c r="AU163" s="167" t="s">
        <v>84</v>
      </c>
      <c r="AV163" s="13" t="s">
        <v>84</v>
      </c>
      <c r="AW163" s="13" t="s">
        <v>34</v>
      </c>
      <c r="AX163" s="13" t="s">
        <v>73</v>
      </c>
      <c r="AY163" s="167" t="s">
        <v>130</v>
      </c>
    </row>
    <row r="164" spans="1:65" s="13" customFormat="1" x14ac:dyDescent="0.2">
      <c r="B164" s="166"/>
      <c r="D164" s="162" t="s">
        <v>142</v>
      </c>
      <c r="E164" s="167" t="s">
        <v>3</v>
      </c>
      <c r="F164" s="168" t="s">
        <v>252</v>
      </c>
      <c r="H164" s="169">
        <v>0.54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142</v>
      </c>
      <c r="AU164" s="167" t="s">
        <v>84</v>
      </c>
      <c r="AV164" s="13" t="s">
        <v>84</v>
      </c>
      <c r="AW164" s="13" t="s">
        <v>34</v>
      </c>
      <c r="AX164" s="13" t="s">
        <v>73</v>
      </c>
      <c r="AY164" s="167" t="s">
        <v>130</v>
      </c>
    </row>
    <row r="165" spans="1:65" s="14" customFormat="1" x14ac:dyDescent="0.2">
      <c r="B165" s="174"/>
      <c r="D165" s="162" t="s">
        <v>142</v>
      </c>
      <c r="E165" s="175" t="s">
        <v>3</v>
      </c>
      <c r="F165" s="176" t="s">
        <v>163</v>
      </c>
      <c r="H165" s="177">
        <v>93.036000000000001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142</v>
      </c>
      <c r="AU165" s="175" t="s">
        <v>84</v>
      </c>
      <c r="AV165" s="14" t="s">
        <v>138</v>
      </c>
      <c r="AW165" s="14" t="s">
        <v>34</v>
      </c>
      <c r="AX165" s="14" t="s">
        <v>81</v>
      </c>
      <c r="AY165" s="175" t="s">
        <v>130</v>
      </c>
    </row>
    <row r="166" spans="1:65" s="2" customFormat="1" ht="16.5" customHeight="1" x14ac:dyDescent="0.2">
      <c r="A166" s="33"/>
      <c r="B166" s="148"/>
      <c r="C166" s="149" t="s">
        <v>253</v>
      </c>
      <c r="D166" s="149" t="s">
        <v>133</v>
      </c>
      <c r="E166" s="150" t="s">
        <v>254</v>
      </c>
      <c r="F166" s="151" t="s">
        <v>255</v>
      </c>
      <c r="G166" s="152" t="s">
        <v>136</v>
      </c>
      <c r="H166" s="153">
        <v>18.148</v>
      </c>
      <c r="I166" s="154"/>
      <c r="J166" s="155">
        <f>ROUND(I166*H166,2)</f>
        <v>0</v>
      </c>
      <c r="K166" s="151" t="s">
        <v>137</v>
      </c>
      <c r="L166" s="34"/>
      <c r="M166" s="156" t="s">
        <v>3</v>
      </c>
      <c r="N166" s="157" t="s">
        <v>44</v>
      </c>
      <c r="O166" s="54"/>
      <c r="P166" s="158">
        <f>O166*H166</f>
        <v>0</v>
      </c>
      <c r="Q166" s="158">
        <v>0</v>
      </c>
      <c r="R166" s="158">
        <f>Q166*H166</f>
        <v>0</v>
      </c>
      <c r="S166" s="158">
        <v>6.8000000000000005E-2</v>
      </c>
      <c r="T166" s="159">
        <f>S166*H166</f>
        <v>1.234064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0" t="s">
        <v>138</v>
      </c>
      <c r="AT166" s="160" t="s">
        <v>133</v>
      </c>
      <c r="AU166" s="160" t="s">
        <v>84</v>
      </c>
      <c r="AY166" s="18" t="s">
        <v>130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8" t="s">
        <v>81</v>
      </c>
      <c r="BK166" s="161">
        <f>ROUND(I166*H166,2)</f>
        <v>0</v>
      </c>
      <c r="BL166" s="18" t="s">
        <v>138</v>
      </c>
      <c r="BM166" s="160" t="s">
        <v>256</v>
      </c>
    </row>
    <row r="167" spans="1:65" s="2" customFormat="1" x14ac:dyDescent="0.2">
      <c r="A167" s="33"/>
      <c r="B167" s="34"/>
      <c r="C167" s="33"/>
      <c r="D167" s="162" t="s">
        <v>140</v>
      </c>
      <c r="E167" s="33"/>
      <c r="F167" s="163" t="s">
        <v>257</v>
      </c>
      <c r="G167" s="33"/>
      <c r="H167" s="33"/>
      <c r="I167" s="88"/>
      <c r="J167" s="33"/>
      <c r="K167" s="33"/>
      <c r="L167" s="34"/>
      <c r="M167" s="164"/>
      <c r="N167" s="165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140</v>
      </c>
      <c r="AU167" s="18" t="s">
        <v>84</v>
      </c>
    </row>
    <row r="168" spans="1:65" s="13" customFormat="1" x14ac:dyDescent="0.2">
      <c r="B168" s="166"/>
      <c r="D168" s="162" t="s">
        <v>142</v>
      </c>
      <c r="E168" s="167" t="s">
        <v>3</v>
      </c>
      <c r="F168" s="168" t="s">
        <v>258</v>
      </c>
      <c r="H168" s="169">
        <v>18.148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142</v>
      </c>
      <c r="AU168" s="167" t="s">
        <v>84</v>
      </c>
      <c r="AV168" s="13" t="s">
        <v>84</v>
      </c>
      <c r="AW168" s="13" t="s">
        <v>34</v>
      </c>
      <c r="AX168" s="13" t="s">
        <v>81</v>
      </c>
      <c r="AY168" s="167" t="s">
        <v>130</v>
      </c>
    </row>
    <row r="169" spans="1:65" s="2" customFormat="1" ht="16.5" customHeight="1" x14ac:dyDescent="0.2">
      <c r="A169" s="33"/>
      <c r="B169" s="148"/>
      <c r="C169" s="149" t="s">
        <v>259</v>
      </c>
      <c r="D169" s="149" t="s">
        <v>133</v>
      </c>
      <c r="E169" s="150" t="s">
        <v>260</v>
      </c>
      <c r="F169" s="151" t="s">
        <v>261</v>
      </c>
      <c r="G169" s="152" t="s">
        <v>262</v>
      </c>
      <c r="H169" s="153">
        <v>10.151</v>
      </c>
      <c r="I169" s="154"/>
      <c r="J169" s="155">
        <f>ROUND(I169*H169,2)</f>
        <v>0</v>
      </c>
      <c r="K169" s="151" t="s">
        <v>137</v>
      </c>
      <c r="L169" s="34"/>
      <c r="M169" s="156" t="s">
        <v>3</v>
      </c>
      <c r="N169" s="157" t="s">
        <v>44</v>
      </c>
      <c r="O169" s="54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0" t="s">
        <v>138</v>
      </c>
      <c r="AT169" s="160" t="s">
        <v>133</v>
      </c>
      <c r="AU169" s="160" t="s">
        <v>84</v>
      </c>
      <c r="AY169" s="18" t="s">
        <v>130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8" t="s">
        <v>81</v>
      </c>
      <c r="BK169" s="161">
        <f>ROUND(I169*H169,2)</f>
        <v>0</v>
      </c>
      <c r="BL169" s="18" t="s">
        <v>138</v>
      </c>
      <c r="BM169" s="160" t="s">
        <v>263</v>
      </c>
    </row>
    <row r="170" spans="1:65" s="2" customFormat="1" x14ac:dyDescent="0.2">
      <c r="A170" s="33"/>
      <c r="B170" s="34"/>
      <c r="C170" s="33"/>
      <c r="D170" s="162" t="s">
        <v>140</v>
      </c>
      <c r="E170" s="33"/>
      <c r="F170" s="163" t="s">
        <v>264</v>
      </c>
      <c r="G170" s="33"/>
      <c r="H170" s="33"/>
      <c r="I170" s="88"/>
      <c r="J170" s="33"/>
      <c r="K170" s="33"/>
      <c r="L170" s="34"/>
      <c r="M170" s="164"/>
      <c r="N170" s="165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140</v>
      </c>
      <c r="AU170" s="18" t="s">
        <v>84</v>
      </c>
    </row>
    <row r="171" spans="1:65" s="2" customFormat="1" ht="16.5" customHeight="1" x14ac:dyDescent="0.2">
      <c r="A171" s="33"/>
      <c r="B171" s="148"/>
      <c r="C171" s="149" t="s">
        <v>8</v>
      </c>
      <c r="D171" s="149" t="s">
        <v>133</v>
      </c>
      <c r="E171" s="150" t="s">
        <v>265</v>
      </c>
      <c r="F171" s="151" t="s">
        <v>266</v>
      </c>
      <c r="G171" s="152" t="s">
        <v>262</v>
      </c>
      <c r="H171" s="153">
        <v>10.151</v>
      </c>
      <c r="I171" s="154"/>
      <c r="J171" s="155">
        <f>ROUND(I171*H171,2)</f>
        <v>0</v>
      </c>
      <c r="K171" s="151" t="s">
        <v>137</v>
      </c>
      <c r="L171" s="34"/>
      <c r="M171" s="156" t="s">
        <v>3</v>
      </c>
      <c r="N171" s="157" t="s">
        <v>44</v>
      </c>
      <c r="O171" s="54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0" t="s">
        <v>138</v>
      </c>
      <c r="AT171" s="160" t="s">
        <v>133</v>
      </c>
      <c r="AU171" s="160" t="s">
        <v>84</v>
      </c>
      <c r="AY171" s="18" t="s">
        <v>130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8" t="s">
        <v>81</v>
      </c>
      <c r="BK171" s="161">
        <f>ROUND(I171*H171,2)</f>
        <v>0</v>
      </c>
      <c r="BL171" s="18" t="s">
        <v>138</v>
      </c>
      <c r="BM171" s="160" t="s">
        <v>267</v>
      </c>
    </row>
    <row r="172" spans="1:65" s="2" customFormat="1" x14ac:dyDescent="0.2">
      <c r="A172" s="33"/>
      <c r="B172" s="34"/>
      <c r="C172" s="33"/>
      <c r="D172" s="162" t="s">
        <v>140</v>
      </c>
      <c r="E172" s="33"/>
      <c r="F172" s="163" t="s">
        <v>268</v>
      </c>
      <c r="G172" s="33"/>
      <c r="H172" s="33"/>
      <c r="I172" s="88"/>
      <c r="J172" s="33"/>
      <c r="K172" s="33"/>
      <c r="L172" s="34"/>
      <c r="M172" s="164"/>
      <c r="N172" s="165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140</v>
      </c>
      <c r="AU172" s="18" t="s">
        <v>84</v>
      </c>
    </row>
    <row r="173" spans="1:65" s="2" customFormat="1" ht="16.5" customHeight="1" x14ac:dyDescent="0.2">
      <c r="A173" s="33"/>
      <c r="B173" s="148"/>
      <c r="C173" s="149" t="s">
        <v>269</v>
      </c>
      <c r="D173" s="149" t="s">
        <v>133</v>
      </c>
      <c r="E173" s="150" t="s">
        <v>270</v>
      </c>
      <c r="F173" s="151" t="s">
        <v>271</v>
      </c>
      <c r="G173" s="152" t="s">
        <v>262</v>
      </c>
      <c r="H173" s="153">
        <v>91.358999999999995</v>
      </c>
      <c r="I173" s="154"/>
      <c r="J173" s="155">
        <f>ROUND(I173*H173,2)</f>
        <v>0</v>
      </c>
      <c r="K173" s="151" t="s">
        <v>137</v>
      </c>
      <c r="L173" s="34"/>
      <c r="M173" s="156" t="s">
        <v>3</v>
      </c>
      <c r="N173" s="157" t="s">
        <v>44</v>
      </c>
      <c r="O173" s="54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0" t="s">
        <v>138</v>
      </c>
      <c r="AT173" s="160" t="s">
        <v>133</v>
      </c>
      <c r="AU173" s="160" t="s">
        <v>84</v>
      </c>
      <c r="AY173" s="18" t="s">
        <v>130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8" t="s">
        <v>81</v>
      </c>
      <c r="BK173" s="161">
        <f>ROUND(I173*H173,2)</f>
        <v>0</v>
      </c>
      <c r="BL173" s="18" t="s">
        <v>138</v>
      </c>
      <c r="BM173" s="160" t="s">
        <v>272</v>
      </c>
    </row>
    <row r="174" spans="1:65" s="2" customFormat="1" ht="19.5" x14ac:dyDescent="0.2">
      <c r="A174" s="33"/>
      <c r="B174" s="34"/>
      <c r="C174" s="33"/>
      <c r="D174" s="162" t="s">
        <v>140</v>
      </c>
      <c r="E174" s="33"/>
      <c r="F174" s="163" t="s">
        <v>273</v>
      </c>
      <c r="G174" s="33"/>
      <c r="H174" s="33"/>
      <c r="I174" s="88"/>
      <c r="J174" s="33"/>
      <c r="K174" s="33"/>
      <c r="L174" s="34"/>
      <c r="M174" s="164"/>
      <c r="N174" s="165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140</v>
      </c>
      <c r="AU174" s="18" t="s">
        <v>84</v>
      </c>
    </row>
    <row r="175" spans="1:65" s="13" customFormat="1" x14ac:dyDescent="0.2">
      <c r="B175" s="166"/>
      <c r="D175" s="162" t="s">
        <v>142</v>
      </c>
      <c r="F175" s="168" t="s">
        <v>274</v>
      </c>
      <c r="H175" s="169">
        <v>91.358999999999995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142</v>
      </c>
      <c r="AU175" s="167" t="s">
        <v>84</v>
      </c>
      <c r="AV175" s="13" t="s">
        <v>84</v>
      </c>
      <c r="AW175" s="13" t="s">
        <v>4</v>
      </c>
      <c r="AX175" s="13" t="s">
        <v>81</v>
      </c>
      <c r="AY175" s="167" t="s">
        <v>130</v>
      </c>
    </row>
    <row r="176" spans="1:65" s="2" customFormat="1" ht="21.75" customHeight="1" x14ac:dyDescent="0.2">
      <c r="A176" s="33"/>
      <c r="B176" s="148"/>
      <c r="C176" s="149" t="s">
        <v>275</v>
      </c>
      <c r="D176" s="149" t="s">
        <v>133</v>
      </c>
      <c r="E176" s="150" t="s">
        <v>276</v>
      </c>
      <c r="F176" s="151" t="s">
        <v>277</v>
      </c>
      <c r="G176" s="152" t="s">
        <v>262</v>
      </c>
      <c r="H176" s="153">
        <v>10.115</v>
      </c>
      <c r="I176" s="154"/>
      <c r="J176" s="155">
        <f>ROUND(I176*H176,2)</f>
        <v>0</v>
      </c>
      <c r="K176" s="151" t="s">
        <v>137</v>
      </c>
      <c r="L176" s="34"/>
      <c r="M176" s="156" t="s">
        <v>3</v>
      </c>
      <c r="N176" s="157" t="s">
        <v>44</v>
      </c>
      <c r="O176" s="54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0" t="s">
        <v>138</v>
      </c>
      <c r="AT176" s="160" t="s">
        <v>133</v>
      </c>
      <c r="AU176" s="160" t="s">
        <v>84</v>
      </c>
      <c r="AY176" s="18" t="s">
        <v>130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8" t="s">
        <v>81</v>
      </c>
      <c r="BK176" s="161">
        <f>ROUND(I176*H176,2)</f>
        <v>0</v>
      </c>
      <c r="BL176" s="18" t="s">
        <v>138</v>
      </c>
      <c r="BM176" s="160" t="s">
        <v>278</v>
      </c>
    </row>
    <row r="177" spans="1:65" s="2" customFormat="1" ht="19.5" x14ac:dyDescent="0.2">
      <c r="A177" s="33"/>
      <c r="B177" s="34"/>
      <c r="C177" s="33"/>
      <c r="D177" s="162" t="s">
        <v>140</v>
      </c>
      <c r="E177" s="33"/>
      <c r="F177" s="163" t="s">
        <v>279</v>
      </c>
      <c r="G177" s="33"/>
      <c r="H177" s="33"/>
      <c r="I177" s="88"/>
      <c r="J177" s="33"/>
      <c r="K177" s="33"/>
      <c r="L177" s="34"/>
      <c r="M177" s="164"/>
      <c r="N177" s="165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140</v>
      </c>
      <c r="AU177" s="18" t="s">
        <v>84</v>
      </c>
    </row>
    <row r="178" spans="1:65" s="13" customFormat="1" x14ac:dyDescent="0.2">
      <c r="B178" s="166"/>
      <c r="D178" s="162" t="s">
        <v>142</v>
      </c>
      <c r="E178" s="167" t="s">
        <v>3</v>
      </c>
      <c r="F178" s="168" t="s">
        <v>280</v>
      </c>
      <c r="H178" s="169">
        <v>10.115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142</v>
      </c>
      <c r="AU178" s="167" t="s">
        <v>84</v>
      </c>
      <c r="AV178" s="13" t="s">
        <v>84</v>
      </c>
      <c r="AW178" s="13" t="s">
        <v>34</v>
      </c>
      <c r="AX178" s="13" t="s">
        <v>81</v>
      </c>
      <c r="AY178" s="167" t="s">
        <v>130</v>
      </c>
    </row>
    <row r="179" spans="1:65" s="2" customFormat="1" ht="16.5" customHeight="1" x14ac:dyDescent="0.2">
      <c r="A179" s="33"/>
      <c r="B179" s="148"/>
      <c r="C179" s="149" t="s">
        <v>281</v>
      </c>
      <c r="D179" s="149" t="s">
        <v>133</v>
      </c>
      <c r="E179" s="150" t="s">
        <v>282</v>
      </c>
      <c r="F179" s="151" t="s">
        <v>283</v>
      </c>
      <c r="G179" s="152" t="s">
        <v>262</v>
      </c>
      <c r="H179" s="153">
        <v>3.5999999999999997E-2</v>
      </c>
      <c r="I179" s="154"/>
      <c r="J179" s="155">
        <f>ROUND(I179*H179,2)</f>
        <v>0</v>
      </c>
      <c r="K179" s="151" t="s">
        <v>137</v>
      </c>
      <c r="L179" s="34"/>
      <c r="M179" s="156" t="s">
        <v>3</v>
      </c>
      <c r="N179" s="157" t="s">
        <v>44</v>
      </c>
      <c r="O179" s="54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0" t="s">
        <v>138</v>
      </c>
      <c r="AT179" s="160" t="s">
        <v>133</v>
      </c>
      <c r="AU179" s="160" t="s">
        <v>84</v>
      </c>
      <c r="AY179" s="18" t="s">
        <v>130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8" t="s">
        <v>81</v>
      </c>
      <c r="BK179" s="161">
        <f>ROUND(I179*H179,2)</f>
        <v>0</v>
      </c>
      <c r="BL179" s="18" t="s">
        <v>138</v>
      </c>
      <c r="BM179" s="160" t="s">
        <v>284</v>
      </c>
    </row>
    <row r="180" spans="1:65" s="2" customFormat="1" ht="19.5" x14ac:dyDescent="0.2">
      <c r="A180" s="33"/>
      <c r="B180" s="34"/>
      <c r="C180" s="33"/>
      <c r="D180" s="162" t="s">
        <v>140</v>
      </c>
      <c r="E180" s="33"/>
      <c r="F180" s="163" t="s">
        <v>285</v>
      </c>
      <c r="G180" s="33"/>
      <c r="H180" s="33"/>
      <c r="I180" s="88"/>
      <c r="J180" s="33"/>
      <c r="K180" s="33"/>
      <c r="L180" s="34"/>
      <c r="M180" s="164"/>
      <c r="N180" s="165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140</v>
      </c>
      <c r="AU180" s="18" t="s">
        <v>84</v>
      </c>
    </row>
    <row r="181" spans="1:65" s="13" customFormat="1" x14ac:dyDescent="0.2">
      <c r="B181" s="166"/>
      <c r="D181" s="162" t="s">
        <v>142</v>
      </c>
      <c r="E181" s="167" t="s">
        <v>3</v>
      </c>
      <c r="F181" s="168" t="s">
        <v>286</v>
      </c>
      <c r="H181" s="169">
        <v>3.5999999999999997E-2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142</v>
      </c>
      <c r="AU181" s="167" t="s">
        <v>84</v>
      </c>
      <c r="AV181" s="13" t="s">
        <v>84</v>
      </c>
      <c r="AW181" s="13" t="s">
        <v>34</v>
      </c>
      <c r="AX181" s="13" t="s">
        <v>81</v>
      </c>
      <c r="AY181" s="167" t="s">
        <v>130</v>
      </c>
    </row>
    <row r="182" spans="1:65" s="12" customFormat="1" ht="22.9" customHeight="1" x14ac:dyDescent="0.2">
      <c r="B182" s="135"/>
      <c r="D182" s="136" t="s">
        <v>72</v>
      </c>
      <c r="E182" s="146" t="s">
        <v>287</v>
      </c>
      <c r="F182" s="146" t="s">
        <v>288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SUM(P183:P184)</f>
        <v>0</v>
      </c>
      <c r="Q182" s="141"/>
      <c r="R182" s="142">
        <f>SUM(R183:R184)</f>
        <v>0</v>
      </c>
      <c r="S182" s="141"/>
      <c r="T182" s="143">
        <f>SUM(T183:T184)</f>
        <v>0</v>
      </c>
      <c r="AR182" s="136" t="s">
        <v>81</v>
      </c>
      <c r="AT182" s="144" t="s">
        <v>72</v>
      </c>
      <c r="AU182" s="144" t="s">
        <v>81</v>
      </c>
      <c r="AY182" s="136" t="s">
        <v>130</v>
      </c>
      <c r="BK182" s="145">
        <f>SUM(BK183:BK184)</f>
        <v>0</v>
      </c>
    </row>
    <row r="183" spans="1:65" s="2" customFormat="1" ht="16.5" customHeight="1" x14ac:dyDescent="0.2">
      <c r="A183" s="33"/>
      <c r="B183" s="148"/>
      <c r="C183" s="149" t="s">
        <v>289</v>
      </c>
      <c r="D183" s="149" t="s">
        <v>133</v>
      </c>
      <c r="E183" s="150" t="s">
        <v>290</v>
      </c>
      <c r="F183" s="151" t="s">
        <v>291</v>
      </c>
      <c r="G183" s="152" t="s">
        <v>262</v>
      </c>
      <c r="H183" s="153">
        <v>4.2779999999999996</v>
      </c>
      <c r="I183" s="154"/>
      <c r="J183" s="155">
        <f>ROUND(I183*H183,2)</f>
        <v>0</v>
      </c>
      <c r="K183" s="151" t="s">
        <v>137</v>
      </c>
      <c r="L183" s="34"/>
      <c r="M183" s="156" t="s">
        <v>3</v>
      </c>
      <c r="N183" s="157" t="s">
        <v>44</v>
      </c>
      <c r="O183" s="54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0" t="s">
        <v>138</v>
      </c>
      <c r="AT183" s="160" t="s">
        <v>133</v>
      </c>
      <c r="AU183" s="160" t="s">
        <v>84</v>
      </c>
      <c r="AY183" s="18" t="s">
        <v>130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8" t="s">
        <v>81</v>
      </c>
      <c r="BK183" s="161">
        <f>ROUND(I183*H183,2)</f>
        <v>0</v>
      </c>
      <c r="BL183" s="18" t="s">
        <v>138</v>
      </c>
      <c r="BM183" s="160" t="s">
        <v>292</v>
      </c>
    </row>
    <row r="184" spans="1:65" s="2" customFormat="1" ht="19.5" x14ac:dyDescent="0.2">
      <c r="A184" s="33"/>
      <c r="B184" s="34"/>
      <c r="C184" s="33"/>
      <c r="D184" s="162" t="s">
        <v>140</v>
      </c>
      <c r="E184" s="33"/>
      <c r="F184" s="163" t="s">
        <v>293</v>
      </c>
      <c r="G184" s="33"/>
      <c r="H184" s="33"/>
      <c r="I184" s="88"/>
      <c r="J184" s="33"/>
      <c r="K184" s="33"/>
      <c r="L184" s="34"/>
      <c r="M184" s="164"/>
      <c r="N184" s="165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140</v>
      </c>
      <c r="AU184" s="18" t="s">
        <v>84</v>
      </c>
    </row>
    <row r="185" spans="1:65" s="12" customFormat="1" ht="25.9" customHeight="1" x14ac:dyDescent="0.2">
      <c r="B185" s="135"/>
      <c r="D185" s="136" t="s">
        <v>72</v>
      </c>
      <c r="E185" s="137" t="s">
        <v>294</v>
      </c>
      <c r="F185" s="137" t="s">
        <v>295</v>
      </c>
      <c r="I185" s="138"/>
      <c r="J185" s="139">
        <f>BK185</f>
        <v>0</v>
      </c>
      <c r="L185" s="135"/>
      <c r="M185" s="140"/>
      <c r="N185" s="141"/>
      <c r="O185" s="141"/>
      <c r="P185" s="142">
        <f>P186+P207+P223+P248+P273+P332+P334+P355+P372+P427+P453+P473+P491</f>
        <v>0</v>
      </c>
      <c r="Q185" s="141"/>
      <c r="R185" s="142">
        <f>R186+R207+R223+R248+R273+R332+R334+R355+R372+R427+R453+R473+R491</f>
        <v>2.6342517000000001</v>
      </c>
      <c r="S185" s="141"/>
      <c r="T185" s="143">
        <f>T186+T207+T223+T248+T273+T332+T334+T355+T372+T427+T453+T473+T491</f>
        <v>3.6205479999999994</v>
      </c>
      <c r="AR185" s="136" t="s">
        <v>84</v>
      </c>
      <c r="AT185" s="144" t="s">
        <v>72</v>
      </c>
      <c r="AU185" s="144" t="s">
        <v>73</v>
      </c>
      <c r="AY185" s="136" t="s">
        <v>130</v>
      </c>
      <c r="BK185" s="145">
        <f>BK186+BK207+BK223+BK248+BK273+BK332+BK334+BK355+BK372+BK427+BK453+BK473+BK491</f>
        <v>0</v>
      </c>
    </row>
    <row r="186" spans="1:65" s="12" customFormat="1" ht="22.9" customHeight="1" x14ac:dyDescent="0.2">
      <c r="B186" s="135"/>
      <c r="D186" s="136" t="s">
        <v>72</v>
      </c>
      <c r="E186" s="146" t="s">
        <v>296</v>
      </c>
      <c r="F186" s="146" t="s">
        <v>297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SUM(P187:P206)</f>
        <v>0</v>
      </c>
      <c r="Q186" s="141"/>
      <c r="R186" s="142">
        <f>SUM(R187:R206)</f>
        <v>0.39317499999999994</v>
      </c>
      <c r="S186" s="141"/>
      <c r="T186" s="143">
        <f>SUM(T187:T206)</f>
        <v>0</v>
      </c>
      <c r="AR186" s="136" t="s">
        <v>84</v>
      </c>
      <c r="AT186" s="144" t="s">
        <v>72</v>
      </c>
      <c r="AU186" s="144" t="s">
        <v>81</v>
      </c>
      <c r="AY186" s="136" t="s">
        <v>130</v>
      </c>
      <c r="BK186" s="145">
        <f>SUM(BK187:BK206)</f>
        <v>0</v>
      </c>
    </row>
    <row r="187" spans="1:65" s="2" customFormat="1" ht="21.75" customHeight="1" x14ac:dyDescent="0.2">
      <c r="A187" s="33"/>
      <c r="B187" s="148"/>
      <c r="C187" s="149" t="s">
        <v>298</v>
      </c>
      <c r="D187" s="149" t="s">
        <v>133</v>
      </c>
      <c r="E187" s="150" t="s">
        <v>299</v>
      </c>
      <c r="F187" s="151" t="s">
        <v>300</v>
      </c>
      <c r="G187" s="152" t="s">
        <v>136</v>
      </c>
      <c r="H187" s="153">
        <v>25.4</v>
      </c>
      <c r="I187" s="154"/>
      <c r="J187" s="155">
        <f>ROUND(I187*H187,2)</f>
        <v>0</v>
      </c>
      <c r="K187" s="151" t="s">
        <v>3</v>
      </c>
      <c r="L187" s="34"/>
      <c r="M187" s="156" t="s">
        <v>3</v>
      </c>
      <c r="N187" s="157" t="s">
        <v>44</v>
      </c>
      <c r="O187" s="54"/>
      <c r="P187" s="158">
        <f>O187*H187</f>
        <v>0</v>
      </c>
      <c r="Q187" s="158">
        <v>4.5799999999999999E-3</v>
      </c>
      <c r="R187" s="158">
        <f>Q187*H187</f>
        <v>0.11633199999999999</v>
      </c>
      <c r="S187" s="158">
        <v>0</v>
      </c>
      <c r="T187" s="15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0" t="s">
        <v>234</v>
      </c>
      <c r="AT187" s="160" t="s">
        <v>133</v>
      </c>
      <c r="AU187" s="160" t="s">
        <v>84</v>
      </c>
      <c r="AY187" s="18" t="s">
        <v>130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8" t="s">
        <v>81</v>
      </c>
      <c r="BK187" s="161">
        <f>ROUND(I187*H187,2)</f>
        <v>0</v>
      </c>
      <c r="BL187" s="18" t="s">
        <v>234</v>
      </c>
      <c r="BM187" s="160" t="s">
        <v>301</v>
      </c>
    </row>
    <row r="188" spans="1:65" s="13" customFormat="1" x14ac:dyDescent="0.2">
      <c r="B188" s="166"/>
      <c r="D188" s="162" t="s">
        <v>142</v>
      </c>
      <c r="E188" s="167" t="s">
        <v>3</v>
      </c>
      <c r="F188" s="168" t="s">
        <v>176</v>
      </c>
      <c r="H188" s="169">
        <v>25.4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142</v>
      </c>
      <c r="AU188" s="167" t="s">
        <v>84</v>
      </c>
      <c r="AV188" s="13" t="s">
        <v>84</v>
      </c>
      <c r="AW188" s="13" t="s">
        <v>34</v>
      </c>
      <c r="AX188" s="13" t="s">
        <v>81</v>
      </c>
      <c r="AY188" s="167" t="s">
        <v>130</v>
      </c>
    </row>
    <row r="189" spans="1:65" s="2" customFormat="1" ht="21.75" customHeight="1" x14ac:dyDescent="0.2">
      <c r="A189" s="33"/>
      <c r="B189" s="148"/>
      <c r="C189" s="149" t="s">
        <v>302</v>
      </c>
      <c r="D189" s="149" t="s">
        <v>133</v>
      </c>
      <c r="E189" s="150" t="s">
        <v>303</v>
      </c>
      <c r="F189" s="151" t="s">
        <v>304</v>
      </c>
      <c r="G189" s="152" t="s">
        <v>136</v>
      </c>
      <c r="H189" s="153">
        <v>55.3</v>
      </c>
      <c r="I189" s="154"/>
      <c r="J189" s="155">
        <f>ROUND(I189*H189,2)</f>
        <v>0</v>
      </c>
      <c r="K189" s="151" t="s">
        <v>3</v>
      </c>
      <c r="L189" s="34"/>
      <c r="M189" s="156" t="s">
        <v>3</v>
      </c>
      <c r="N189" s="157" t="s">
        <v>44</v>
      </c>
      <c r="O189" s="54"/>
      <c r="P189" s="158">
        <f>O189*H189</f>
        <v>0</v>
      </c>
      <c r="Q189" s="158">
        <v>4.5100000000000001E-3</v>
      </c>
      <c r="R189" s="158">
        <f>Q189*H189</f>
        <v>0.24940299999999999</v>
      </c>
      <c r="S189" s="158">
        <v>0</v>
      </c>
      <c r="T189" s="15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0" t="s">
        <v>234</v>
      </c>
      <c r="AT189" s="160" t="s">
        <v>133</v>
      </c>
      <c r="AU189" s="160" t="s">
        <v>84</v>
      </c>
      <c r="AY189" s="18" t="s">
        <v>130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8" t="s">
        <v>81</v>
      </c>
      <c r="BK189" s="161">
        <f>ROUND(I189*H189,2)</f>
        <v>0</v>
      </c>
      <c r="BL189" s="18" t="s">
        <v>234</v>
      </c>
      <c r="BM189" s="160" t="s">
        <v>305</v>
      </c>
    </row>
    <row r="190" spans="1:65" s="13" customFormat="1" x14ac:dyDescent="0.2">
      <c r="B190" s="166"/>
      <c r="D190" s="162" t="s">
        <v>142</v>
      </c>
      <c r="E190" s="167" t="s">
        <v>3</v>
      </c>
      <c r="F190" s="168" t="s">
        <v>150</v>
      </c>
      <c r="H190" s="169">
        <v>55.3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142</v>
      </c>
      <c r="AU190" s="167" t="s">
        <v>84</v>
      </c>
      <c r="AV190" s="13" t="s">
        <v>84</v>
      </c>
      <c r="AW190" s="13" t="s">
        <v>34</v>
      </c>
      <c r="AX190" s="13" t="s">
        <v>81</v>
      </c>
      <c r="AY190" s="167" t="s">
        <v>130</v>
      </c>
    </row>
    <row r="191" spans="1:65" s="2" customFormat="1" ht="16.5" customHeight="1" x14ac:dyDescent="0.2">
      <c r="A191" s="33"/>
      <c r="B191" s="148"/>
      <c r="C191" s="149" t="s">
        <v>306</v>
      </c>
      <c r="D191" s="149" t="s">
        <v>133</v>
      </c>
      <c r="E191" s="150" t="s">
        <v>307</v>
      </c>
      <c r="F191" s="151" t="s">
        <v>308</v>
      </c>
      <c r="G191" s="152" t="s">
        <v>136</v>
      </c>
      <c r="H191" s="153">
        <v>2</v>
      </c>
      <c r="I191" s="154"/>
      <c r="J191" s="155">
        <f>ROUND(I191*H191,2)</f>
        <v>0</v>
      </c>
      <c r="K191" s="151" t="s">
        <v>137</v>
      </c>
      <c r="L191" s="34"/>
      <c r="M191" s="156" t="s">
        <v>3</v>
      </c>
      <c r="N191" s="157" t="s">
        <v>44</v>
      </c>
      <c r="O191" s="54"/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0" t="s">
        <v>234</v>
      </c>
      <c r="AT191" s="160" t="s">
        <v>133</v>
      </c>
      <c r="AU191" s="160" t="s">
        <v>84</v>
      </c>
      <c r="AY191" s="18" t="s">
        <v>130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8" t="s">
        <v>81</v>
      </c>
      <c r="BK191" s="161">
        <f>ROUND(I191*H191,2)</f>
        <v>0</v>
      </c>
      <c r="BL191" s="18" t="s">
        <v>234</v>
      </c>
      <c r="BM191" s="160" t="s">
        <v>309</v>
      </c>
    </row>
    <row r="192" spans="1:65" s="2" customFormat="1" x14ac:dyDescent="0.2">
      <c r="A192" s="33"/>
      <c r="B192" s="34"/>
      <c r="C192" s="33"/>
      <c r="D192" s="162" t="s">
        <v>140</v>
      </c>
      <c r="E192" s="33"/>
      <c r="F192" s="163" t="s">
        <v>310</v>
      </c>
      <c r="G192" s="33"/>
      <c r="H192" s="33"/>
      <c r="I192" s="88"/>
      <c r="J192" s="33"/>
      <c r="K192" s="33"/>
      <c r="L192" s="34"/>
      <c r="M192" s="164"/>
      <c r="N192" s="165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140</v>
      </c>
      <c r="AU192" s="18" t="s">
        <v>84</v>
      </c>
    </row>
    <row r="193" spans="1:65" s="13" customFormat="1" x14ac:dyDescent="0.2">
      <c r="B193" s="166"/>
      <c r="D193" s="162" t="s">
        <v>142</v>
      </c>
      <c r="E193" s="167" t="s">
        <v>3</v>
      </c>
      <c r="F193" s="168" t="s">
        <v>311</v>
      </c>
      <c r="H193" s="169">
        <v>2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142</v>
      </c>
      <c r="AU193" s="167" t="s">
        <v>84</v>
      </c>
      <c r="AV193" s="13" t="s">
        <v>84</v>
      </c>
      <c r="AW193" s="13" t="s">
        <v>34</v>
      </c>
      <c r="AX193" s="13" t="s">
        <v>81</v>
      </c>
      <c r="AY193" s="167" t="s">
        <v>130</v>
      </c>
    </row>
    <row r="194" spans="1:65" s="2" customFormat="1" ht="16.5" customHeight="1" x14ac:dyDescent="0.2">
      <c r="A194" s="33"/>
      <c r="B194" s="148"/>
      <c r="C194" s="182" t="s">
        <v>312</v>
      </c>
      <c r="D194" s="182" t="s">
        <v>313</v>
      </c>
      <c r="E194" s="183" t="s">
        <v>314</v>
      </c>
      <c r="F194" s="184" t="s">
        <v>315</v>
      </c>
      <c r="G194" s="185" t="s">
        <v>262</v>
      </c>
      <c r="H194" s="186">
        <v>1E-3</v>
      </c>
      <c r="I194" s="187"/>
      <c r="J194" s="188">
        <f>ROUND(I194*H194,2)</f>
        <v>0</v>
      </c>
      <c r="K194" s="184" t="s">
        <v>137</v>
      </c>
      <c r="L194" s="189"/>
      <c r="M194" s="190" t="s">
        <v>3</v>
      </c>
      <c r="N194" s="191" t="s">
        <v>44</v>
      </c>
      <c r="O194" s="54"/>
      <c r="P194" s="158">
        <f>O194*H194</f>
        <v>0</v>
      </c>
      <c r="Q194" s="158">
        <v>1</v>
      </c>
      <c r="R194" s="158">
        <f>Q194*H194</f>
        <v>1E-3</v>
      </c>
      <c r="S194" s="158">
        <v>0</v>
      </c>
      <c r="T194" s="15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0" t="s">
        <v>316</v>
      </c>
      <c r="AT194" s="160" t="s">
        <v>313</v>
      </c>
      <c r="AU194" s="160" t="s">
        <v>84</v>
      </c>
      <c r="AY194" s="18" t="s">
        <v>130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8" t="s">
        <v>81</v>
      </c>
      <c r="BK194" s="161">
        <f>ROUND(I194*H194,2)</f>
        <v>0</v>
      </c>
      <c r="BL194" s="18" t="s">
        <v>234</v>
      </c>
      <c r="BM194" s="160" t="s">
        <v>317</v>
      </c>
    </row>
    <row r="195" spans="1:65" s="2" customFormat="1" x14ac:dyDescent="0.2">
      <c r="A195" s="33"/>
      <c r="B195" s="34"/>
      <c r="C195" s="33"/>
      <c r="D195" s="162" t="s">
        <v>140</v>
      </c>
      <c r="E195" s="33"/>
      <c r="F195" s="163" t="s">
        <v>315</v>
      </c>
      <c r="G195" s="33"/>
      <c r="H195" s="33"/>
      <c r="I195" s="88"/>
      <c r="J195" s="33"/>
      <c r="K195" s="33"/>
      <c r="L195" s="34"/>
      <c r="M195" s="164"/>
      <c r="N195" s="165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140</v>
      </c>
      <c r="AU195" s="18" t="s">
        <v>84</v>
      </c>
    </row>
    <row r="196" spans="1:65" s="13" customFormat="1" x14ac:dyDescent="0.2">
      <c r="B196" s="166"/>
      <c r="D196" s="162" t="s">
        <v>142</v>
      </c>
      <c r="E196" s="167" t="s">
        <v>3</v>
      </c>
      <c r="F196" s="168" t="s">
        <v>318</v>
      </c>
      <c r="H196" s="169">
        <v>1E-3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142</v>
      </c>
      <c r="AU196" s="167" t="s">
        <v>84</v>
      </c>
      <c r="AV196" s="13" t="s">
        <v>84</v>
      </c>
      <c r="AW196" s="13" t="s">
        <v>34</v>
      </c>
      <c r="AX196" s="13" t="s">
        <v>81</v>
      </c>
      <c r="AY196" s="167" t="s">
        <v>130</v>
      </c>
    </row>
    <row r="197" spans="1:65" s="2" customFormat="1" ht="16.5" customHeight="1" x14ac:dyDescent="0.2">
      <c r="A197" s="33"/>
      <c r="B197" s="148"/>
      <c r="C197" s="149" t="s">
        <v>319</v>
      </c>
      <c r="D197" s="149" t="s">
        <v>133</v>
      </c>
      <c r="E197" s="150" t="s">
        <v>320</v>
      </c>
      <c r="F197" s="151" t="s">
        <v>321</v>
      </c>
      <c r="G197" s="152" t="s">
        <v>136</v>
      </c>
      <c r="H197" s="153">
        <v>4</v>
      </c>
      <c r="I197" s="154"/>
      <c r="J197" s="155">
        <f>ROUND(I197*H197,2)</f>
        <v>0</v>
      </c>
      <c r="K197" s="151" t="s">
        <v>137</v>
      </c>
      <c r="L197" s="34"/>
      <c r="M197" s="156" t="s">
        <v>3</v>
      </c>
      <c r="N197" s="157" t="s">
        <v>44</v>
      </c>
      <c r="O197" s="54"/>
      <c r="P197" s="158">
        <f>O197*H197</f>
        <v>0</v>
      </c>
      <c r="Q197" s="158">
        <v>4.0000000000000002E-4</v>
      </c>
      <c r="R197" s="158">
        <f>Q197*H197</f>
        <v>1.6000000000000001E-3</v>
      </c>
      <c r="S197" s="158">
        <v>0</v>
      </c>
      <c r="T197" s="15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0" t="s">
        <v>234</v>
      </c>
      <c r="AT197" s="160" t="s">
        <v>133</v>
      </c>
      <c r="AU197" s="160" t="s">
        <v>84</v>
      </c>
      <c r="AY197" s="18" t="s">
        <v>130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8" t="s">
        <v>81</v>
      </c>
      <c r="BK197" s="161">
        <f>ROUND(I197*H197,2)</f>
        <v>0</v>
      </c>
      <c r="BL197" s="18" t="s">
        <v>234</v>
      </c>
      <c r="BM197" s="160" t="s">
        <v>322</v>
      </c>
    </row>
    <row r="198" spans="1:65" s="2" customFormat="1" x14ac:dyDescent="0.2">
      <c r="A198" s="33"/>
      <c r="B198" s="34"/>
      <c r="C198" s="33"/>
      <c r="D198" s="162" t="s">
        <v>140</v>
      </c>
      <c r="E198" s="33"/>
      <c r="F198" s="163" t="s">
        <v>323</v>
      </c>
      <c r="G198" s="33"/>
      <c r="H198" s="33"/>
      <c r="I198" s="88"/>
      <c r="J198" s="33"/>
      <c r="K198" s="33"/>
      <c r="L198" s="34"/>
      <c r="M198" s="164"/>
      <c r="N198" s="165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140</v>
      </c>
      <c r="AU198" s="18" t="s">
        <v>84</v>
      </c>
    </row>
    <row r="199" spans="1:65" s="13" customFormat="1" x14ac:dyDescent="0.2">
      <c r="B199" s="166"/>
      <c r="D199" s="162" t="s">
        <v>142</v>
      </c>
      <c r="E199" s="167" t="s">
        <v>3</v>
      </c>
      <c r="F199" s="168" t="s">
        <v>324</v>
      </c>
      <c r="H199" s="169">
        <v>4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142</v>
      </c>
      <c r="AU199" s="167" t="s">
        <v>84</v>
      </c>
      <c r="AV199" s="13" t="s">
        <v>84</v>
      </c>
      <c r="AW199" s="13" t="s">
        <v>34</v>
      </c>
      <c r="AX199" s="13" t="s">
        <v>81</v>
      </c>
      <c r="AY199" s="167" t="s">
        <v>130</v>
      </c>
    </row>
    <row r="200" spans="1:65" s="2" customFormat="1" ht="21.75" customHeight="1" x14ac:dyDescent="0.2">
      <c r="A200" s="33"/>
      <c r="B200" s="148"/>
      <c r="C200" s="182" t="s">
        <v>325</v>
      </c>
      <c r="D200" s="182" t="s">
        <v>313</v>
      </c>
      <c r="E200" s="183" t="s">
        <v>326</v>
      </c>
      <c r="F200" s="184" t="s">
        <v>327</v>
      </c>
      <c r="G200" s="185" t="s">
        <v>136</v>
      </c>
      <c r="H200" s="186">
        <v>4.5999999999999996</v>
      </c>
      <c r="I200" s="187"/>
      <c r="J200" s="188">
        <f>ROUND(I200*H200,2)</f>
        <v>0</v>
      </c>
      <c r="K200" s="184" t="s">
        <v>137</v>
      </c>
      <c r="L200" s="189"/>
      <c r="M200" s="190" t="s">
        <v>3</v>
      </c>
      <c r="N200" s="191" t="s">
        <v>44</v>
      </c>
      <c r="O200" s="54"/>
      <c r="P200" s="158">
        <f>O200*H200</f>
        <v>0</v>
      </c>
      <c r="Q200" s="158">
        <v>5.4000000000000003E-3</v>
      </c>
      <c r="R200" s="158">
        <f>Q200*H200</f>
        <v>2.4840000000000001E-2</v>
      </c>
      <c r="S200" s="158">
        <v>0</v>
      </c>
      <c r="T200" s="15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0" t="s">
        <v>316</v>
      </c>
      <c r="AT200" s="160" t="s">
        <v>313</v>
      </c>
      <c r="AU200" s="160" t="s">
        <v>84</v>
      </c>
      <c r="AY200" s="18" t="s">
        <v>130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8" t="s">
        <v>81</v>
      </c>
      <c r="BK200" s="161">
        <f>ROUND(I200*H200,2)</f>
        <v>0</v>
      </c>
      <c r="BL200" s="18" t="s">
        <v>234</v>
      </c>
      <c r="BM200" s="160" t="s">
        <v>328</v>
      </c>
    </row>
    <row r="201" spans="1:65" s="2" customFormat="1" ht="19.5" x14ac:dyDescent="0.2">
      <c r="A201" s="33"/>
      <c r="B201" s="34"/>
      <c r="C201" s="33"/>
      <c r="D201" s="162" t="s">
        <v>140</v>
      </c>
      <c r="E201" s="33"/>
      <c r="F201" s="163" t="s">
        <v>327</v>
      </c>
      <c r="G201" s="33"/>
      <c r="H201" s="33"/>
      <c r="I201" s="88"/>
      <c r="J201" s="33"/>
      <c r="K201" s="33"/>
      <c r="L201" s="34"/>
      <c r="M201" s="164"/>
      <c r="N201" s="165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140</v>
      </c>
      <c r="AU201" s="18" t="s">
        <v>84</v>
      </c>
    </row>
    <row r="202" spans="1:65" s="13" customFormat="1" x14ac:dyDescent="0.2">
      <c r="B202" s="166"/>
      <c r="D202" s="162" t="s">
        <v>142</v>
      </c>
      <c r="E202" s="167" t="s">
        <v>3</v>
      </c>
      <c r="F202" s="168" t="s">
        <v>329</v>
      </c>
      <c r="H202" s="169">
        <v>4.5999999999999996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142</v>
      </c>
      <c r="AU202" s="167" t="s">
        <v>84</v>
      </c>
      <c r="AV202" s="13" t="s">
        <v>84</v>
      </c>
      <c r="AW202" s="13" t="s">
        <v>34</v>
      </c>
      <c r="AX202" s="13" t="s">
        <v>81</v>
      </c>
      <c r="AY202" s="167" t="s">
        <v>130</v>
      </c>
    </row>
    <row r="203" spans="1:65" s="2" customFormat="1" ht="16.5" customHeight="1" x14ac:dyDescent="0.2">
      <c r="A203" s="33"/>
      <c r="B203" s="148"/>
      <c r="C203" s="149" t="s">
        <v>316</v>
      </c>
      <c r="D203" s="149" t="s">
        <v>133</v>
      </c>
      <c r="E203" s="150" t="s">
        <v>330</v>
      </c>
      <c r="F203" s="151" t="s">
        <v>331</v>
      </c>
      <c r="G203" s="152" t="s">
        <v>262</v>
      </c>
      <c r="H203" s="153">
        <v>0.39300000000000002</v>
      </c>
      <c r="I203" s="154"/>
      <c r="J203" s="155">
        <f>ROUND(I203*H203,2)</f>
        <v>0</v>
      </c>
      <c r="K203" s="151" t="s">
        <v>137</v>
      </c>
      <c r="L203" s="34"/>
      <c r="M203" s="156" t="s">
        <v>3</v>
      </c>
      <c r="N203" s="157" t="s">
        <v>44</v>
      </c>
      <c r="O203" s="54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0" t="s">
        <v>234</v>
      </c>
      <c r="AT203" s="160" t="s">
        <v>133</v>
      </c>
      <c r="AU203" s="160" t="s">
        <v>84</v>
      </c>
      <c r="AY203" s="18" t="s">
        <v>130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8" t="s">
        <v>81</v>
      </c>
      <c r="BK203" s="161">
        <f>ROUND(I203*H203,2)</f>
        <v>0</v>
      </c>
      <c r="BL203" s="18" t="s">
        <v>234</v>
      </c>
      <c r="BM203" s="160" t="s">
        <v>332</v>
      </c>
    </row>
    <row r="204" spans="1:65" s="2" customFormat="1" ht="19.5" x14ac:dyDescent="0.2">
      <c r="A204" s="33"/>
      <c r="B204" s="34"/>
      <c r="C204" s="33"/>
      <c r="D204" s="162" t="s">
        <v>140</v>
      </c>
      <c r="E204" s="33"/>
      <c r="F204" s="163" t="s">
        <v>333</v>
      </c>
      <c r="G204" s="33"/>
      <c r="H204" s="33"/>
      <c r="I204" s="88"/>
      <c r="J204" s="33"/>
      <c r="K204" s="33"/>
      <c r="L204" s="34"/>
      <c r="M204" s="164"/>
      <c r="N204" s="165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140</v>
      </c>
      <c r="AU204" s="18" t="s">
        <v>84</v>
      </c>
    </row>
    <row r="205" spans="1:65" s="2" customFormat="1" ht="16.5" customHeight="1" x14ac:dyDescent="0.2">
      <c r="A205" s="33"/>
      <c r="B205" s="148"/>
      <c r="C205" s="149" t="s">
        <v>334</v>
      </c>
      <c r="D205" s="149" t="s">
        <v>133</v>
      </c>
      <c r="E205" s="150" t="s">
        <v>330</v>
      </c>
      <c r="F205" s="151" t="s">
        <v>331</v>
      </c>
      <c r="G205" s="152" t="s">
        <v>262</v>
      </c>
      <c r="H205" s="153">
        <v>0.39300000000000002</v>
      </c>
      <c r="I205" s="154"/>
      <c r="J205" s="155">
        <f>ROUND(I205*H205,2)</f>
        <v>0</v>
      </c>
      <c r="K205" s="151" t="s">
        <v>137</v>
      </c>
      <c r="L205" s="34"/>
      <c r="M205" s="156" t="s">
        <v>3</v>
      </c>
      <c r="N205" s="157" t="s">
        <v>44</v>
      </c>
      <c r="O205" s="54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0" t="s">
        <v>234</v>
      </c>
      <c r="AT205" s="160" t="s">
        <v>133</v>
      </c>
      <c r="AU205" s="160" t="s">
        <v>84</v>
      </c>
      <c r="AY205" s="18" t="s">
        <v>130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8" t="s">
        <v>81</v>
      </c>
      <c r="BK205" s="161">
        <f>ROUND(I205*H205,2)</f>
        <v>0</v>
      </c>
      <c r="BL205" s="18" t="s">
        <v>234</v>
      </c>
      <c r="BM205" s="160" t="s">
        <v>335</v>
      </c>
    </row>
    <row r="206" spans="1:65" s="2" customFormat="1" ht="19.5" x14ac:dyDescent="0.2">
      <c r="A206" s="33"/>
      <c r="B206" s="34"/>
      <c r="C206" s="33"/>
      <c r="D206" s="162" t="s">
        <v>140</v>
      </c>
      <c r="E206" s="33"/>
      <c r="F206" s="163" t="s">
        <v>333</v>
      </c>
      <c r="G206" s="33"/>
      <c r="H206" s="33"/>
      <c r="I206" s="88"/>
      <c r="J206" s="33"/>
      <c r="K206" s="33"/>
      <c r="L206" s="34"/>
      <c r="M206" s="164"/>
      <c r="N206" s="165"/>
      <c r="O206" s="54"/>
      <c r="P206" s="54"/>
      <c r="Q206" s="54"/>
      <c r="R206" s="54"/>
      <c r="S206" s="54"/>
      <c r="T206" s="55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140</v>
      </c>
      <c r="AU206" s="18" t="s">
        <v>84</v>
      </c>
    </row>
    <row r="207" spans="1:65" s="12" customFormat="1" ht="22.9" customHeight="1" x14ac:dyDescent="0.2">
      <c r="B207" s="135"/>
      <c r="D207" s="136" t="s">
        <v>72</v>
      </c>
      <c r="E207" s="146" t="s">
        <v>336</v>
      </c>
      <c r="F207" s="146" t="s">
        <v>337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SUM(P208:P222)</f>
        <v>0</v>
      </c>
      <c r="Q207" s="141"/>
      <c r="R207" s="142">
        <f>SUM(R208:R222)</f>
        <v>1.2659999999999999E-2</v>
      </c>
      <c r="S207" s="141"/>
      <c r="T207" s="143">
        <f>SUM(T208:T222)</f>
        <v>0</v>
      </c>
      <c r="AR207" s="136" t="s">
        <v>84</v>
      </c>
      <c r="AT207" s="144" t="s">
        <v>72</v>
      </c>
      <c r="AU207" s="144" t="s">
        <v>81</v>
      </c>
      <c r="AY207" s="136" t="s">
        <v>130</v>
      </c>
      <c r="BK207" s="145">
        <f>SUM(BK208:BK222)</f>
        <v>0</v>
      </c>
    </row>
    <row r="208" spans="1:65" s="2" customFormat="1" ht="16.5" customHeight="1" x14ac:dyDescent="0.2">
      <c r="A208" s="33"/>
      <c r="B208" s="148"/>
      <c r="C208" s="149" t="s">
        <v>338</v>
      </c>
      <c r="D208" s="149" t="s">
        <v>133</v>
      </c>
      <c r="E208" s="150" t="s">
        <v>339</v>
      </c>
      <c r="F208" s="151" t="s">
        <v>340</v>
      </c>
      <c r="G208" s="152" t="s">
        <v>213</v>
      </c>
      <c r="H208" s="153">
        <v>32</v>
      </c>
      <c r="I208" s="154"/>
      <c r="J208" s="155">
        <f>ROUND(I208*H208,2)</f>
        <v>0</v>
      </c>
      <c r="K208" s="151" t="s">
        <v>137</v>
      </c>
      <c r="L208" s="34"/>
      <c r="M208" s="156" t="s">
        <v>3</v>
      </c>
      <c r="N208" s="157" t="s">
        <v>44</v>
      </c>
      <c r="O208" s="54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0" t="s">
        <v>234</v>
      </c>
      <c r="AT208" s="160" t="s">
        <v>133</v>
      </c>
      <c r="AU208" s="160" t="s">
        <v>84</v>
      </c>
      <c r="AY208" s="18" t="s">
        <v>130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8" t="s">
        <v>81</v>
      </c>
      <c r="BK208" s="161">
        <f>ROUND(I208*H208,2)</f>
        <v>0</v>
      </c>
      <c r="BL208" s="18" t="s">
        <v>234</v>
      </c>
      <c r="BM208" s="160" t="s">
        <v>341</v>
      </c>
    </row>
    <row r="209" spans="1:65" s="2" customFormat="1" x14ac:dyDescent="0.2">
      <c r="A209" s="33"/>
      <c r="B209" s="34"/>
      <c r="C209" s="33"/>
      <c r="D209" s="162" t="s">
        <v>140</v>
      </c>
      <c r="E209" s="33"/>
      <c r="F209" s="163" t="s">
        <v>342</v>
      </c>
      <c r="G209" s="33"/>
      <c r="H209" s="33"/>
      <c r="I209" s="88"/>
      <c r="J209" s="33"/>
      <c r="K209" s="33"/>
      <c r="L209" s="34"/>
      <c r="M209" s="164"/>
      <c r="N209" s="165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140</v>
      </c>
      <c r="AU209" s="18" t="s">
        <v>84</v>
      </c>
    </row>
    <row r="210" spans="1:65" s="13" customFormat="1" x14ac:dyDescent="0.2">
      <c r="B210" s="166"/>
      <c r="D210" s="162" t="s">
        <v>142</v>
      </c>
      <c r="E210" s="167" t="s">
        <v>3</v>
      </c>
      <c r="F210" s="168" t="s">
        <v>343</v>
      </c>
      <c r="H210" s="169">
        <v>32</v>
      </c>
      <c r="I210" s="170"/>
      <c r="L210" s="166"/>
      <c r="M210" s="171"/>
      <c r="N210" s="172"/>
      <c r="O210" s="172"/>
      <c r="P210" s="172"/>
      <c r="Q210" s="172"/>
      <c r="R210" s="172"/>
      <c r="S210" s="172"/>
      <c r="T210" s="173"/>
      <c r="AT210" s="167" t="s">
        <v>142</v>
      </c>
      <c r="AU210" s="167" t="s">
        <v>84</v>
      </c>
      <c r="AV210" s="13" t="s">
        <v>84</v>
      </c>
      <c r="AW210" s="13" t="s">
        <v>34</v>
      </c>
      <c r="AX210" s="13" t="s">
        <v>81</v>
      </c>
      <c r="AY210" s="167" t="s">
        <v>130</v>
      </c>
    </row>
    <row r="211" spans="1:65" s="2" customFormat="1" ht="16.5" customHeight="1" x14ac:dyDescent="0.2">
      <c r="A211" s="33"/>
      <c r="B211" s="148"/>
      <c r="C211" s="182" t="s">
        <v>344</v>
      </c>
      <c r="D211" s="182" t="s">
        <v>313</v>
      </c>
      <c r="E211" s="183" t="s">
        <v>345</v>
      </c>
      <c r="F211" s="184" t="s">
        <v>346</v>
      </c>
      <c r="G211" s="185" t="s">
        <v>213</v>
      </c>
      <c r="H211" s="186">
        <v>32</v>
      </c>
      <c r="I211" s="187"/>
      <c r="J211" s="188">
        <f>ROUND(I211*H211,2)</f>
        <v>0</v>
      </c>
      <c r="K211" s="184" t="s">
        <v>137</v>
      </c>
      <c r="L211" s="189"/>
      <c r="M211" s="190" t="s">
        <v>3</v>
      </c>
      <c r="N211" s="191" t="s">
        <v>44</v>
      </c>
      <c r="O211" s="54"/>
      <c r="P211" s="158">
        <f>O211*H211</f>
        <v>0</v>
      </c>
      <c r="Q211" s="158">
        <v>2.9999999999999997E-4</v>
      </c>
      <c r="R211" s="158">
        <f>Q211*H211</f>
        <v>9.5999999999999992E-3</v>
      </c>
      <c r="S211" s="158">
        <v>0</v>
      </c>
      <c r="T211" s="15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0" t="s">
        <v>316</v>
      </c>
      <c r="AT211" s="160" t="s">
        <v>313</v>
      </c>
      <c r="AU211" s="160" t="s">
        <v>84</v>
      </c>
      <c r="AY211" s="18" t="s">
        <v>130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8" t="s">
        <v>81</v>
      </c>
      <c r="BK211" s="161">
        <f>ROUND(I211*H211,2)</f>
        <v>0</v>
      </c>
      <c r="BL211" s="18" t="s">
        <v>234</v>
      </c>
      <c r="BM211" s="160" t="s">
        <v>347</v>
      </c>
    </row>
    <row r="212" spans="1:65" s="2" customFormat="1" x14ac:dyDescent="0.2">
      <c r="A212" s="33"/>
      <c r="B212" s="34"/>
      <c r="C212" s="33"/>
      <c r="D212" s="162" t="s">
        <v>140</v>
      </c>
      <c r="E212" s="33"/>
      <c r="F212" s="163" t="s">
        <v>346</v>
      </c>
      <c r="G212" s="33"/>
      <c r="H212" s="33"/>
      <c r="I212" s="88"/>
      <c r="J212" s="33"/>
      <c r="K212" s="33"/>
      <c r="L212" s="34"/>
      <c r="M212" s="164"/>
      <c r="N212" s="165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140</v>
      </c>
      <c r="AU212" s="18" t="s">
        <v>84</v>
      </c>
    </row>
    <row r="213" spans="1:65" s="2" customFormat="1" ht="16.5" customHeight="1" x14ac:dyDescent="0.2">
      <c r="A213" s="33"/>
      <c r="B213" s="148"/>
      <c r="C213" s="149" t="s">
        <v>348</v>
      </c>
      <c r="D213" s="149" t="s">
        <v>133</v>
      </c>
      <c r="E213" s="150" t="s">
        <v>349</v>
      </c>
      <c r="F213" s="151" t="s">
        <v>350</v>
      </c>
      <c r="G213" s="152" t="s">
        <v>136</v>
      </c>
      <c r="H213" s="153">
        <v>2</v>
      </c>
      <c r="I213" s="154"/>
      <c r="J213" s="155">
        <f>ROUND(I213*H213,2)</f>
        <v>0</v>
      </c>
      <c r="K213" s="151" t="s">
        <v>137</v>
      </c>
      <c r="L213" s="34"/>
      <c r="M213" s="156" t="s">
        <v>3</v>
      </c>
      <c r="N213" s="157" t="s">
        <v>44</v>
      </c>
      <c r="O213" s="54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0" t="s">
        <v>234</v>
      </c>
      <c r="AT213" s="160" t="s">
        <v>133</v>
      </c>
      <c r="AU213" s="160" t="s">
        <v>84</v>
      </c>
      <c r="AY213" s="18" t="s">
        <v>130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8" t="s">
        <v>81</v>
      </c>
      <c r="BK213" s="161">
        <f>ROUND(I213*H213,2)</f>
        <v>0</v>
      </c>
      <c r="BL213" s="18" t="s">
        <v>234</v>
      </c>
      <c r="BM213" s="160" t="s">
        <v>351</v>
      </c>
    </row>
    <row r="214" spans="1:65" s="2" customFormat="1" x14ac:dyDescent="0.2">
      <c r="A214" s="33"/>
      <c r="B214" s="34"/>
      <c r="C214" s="33"/>
      <c r="D214" s="162" t="s">
        <v>140</v>
      </c>
      <c r="E214" s="33"/>
      <c r="F214" s="163" t="s">
        <v>352</v>
      </c>
      <c r="G214" s="33"/>
      <c r="H214" s="33"/>
      <c r="I214" s="88"/>
      <c r="J214" s="33"/>
      <c r="K214" s="33"/>
      <c r="L214" s="34"/>
      <c r="M214" s="164"/>
      <c r="N214" s="165"/>
      <c r="O214" s="54"/>
      <c r="P214" s="54"/>
      <c r="Q214" s="54"/>
      <c r="R214" s="54"/>
      <c r="S214" s="54"/>
      <c r="T214" s="5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140</v>
      </c>
      <c r="AU214" s="18" t="s">
        <v>84</v>
      </c>
    </row>
    <row r="215" spans="1:65" s="13" customFormat="1" x14ac:dyDescent="0.2">
      <c r="B215" s="166"/>
      <c r="D215" s="162" t="s">
        <v>142</v>
      </c>
      <c r="E215" s="167" t="s">
        <v>3</v>
      </c>
      <c r="F215" s="168" t="s">
        <v>311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142</v>
      </c>
      <c r="AU215" s="167" t="s">
        <v>84</v>
      </c>
      <c r="AV215" s="13" t="s">
        <v>84</v>
      </c>
      <c r="AW215" s="13" t="s">
        <v>34</v>
      </c>
      <c r="AX215" s="13" t="s">
        <v>81</v>
      </c>
      <c r="AY215" s="167" t="s">
        <v>130</v>
      </c>
    </row>
    <row r="216" spans="1:65" s="2" customFormat="1" ht="16.5" customHeight="1" x14ac:dyDescent="0.2">
      <c r="A216" s="33"/>
      <c r="B216" s="148"/>
      <c r="C216" s="182" t="s">
        <v>353</v>
      </c>
      <c r="D216" s="182" t="s">
        <v>313</v>
      </c>
      <c r="E216" s="183" t="s">
        <v>354</v>
      </c>
      <c r="F216" s="184" t="s">
        <v>355</v>
      </c>
      <c r="G216" s="185" t="s">
        <v>180</v>
      </c>
      <c r="H216" s="186">
        <v>0.10199999999999999</v>
      </c>
      <c r="I216" s="187"/>
      <c r="J216" s="188">
        <f>ROUND(I216*H216,2)</f>
        <v>0</v>
      </c>
      <c r="K216" s="184" t="s">
        <v>137</v>
      </c>
      <c r="L216" s="189"/>
      <c r="M216" s="190" t="s">
        <v>3</v>
      </c>
      <c r="N216" s="191" t="s">
        <v>44</v>
      </c>
      <c r="O216" s="54"/>
      <c r="P216" s="158">
        <f>O216*H216</f>
        <v>0</v>
      </c>
      <c r="Q216" s="158">
        <v>0.03</v>
      </c>
      <c r="R216" s="158">
        <f>Q216*H216</f>
        <v>3.0599999999999998E-3</v>
      </c>
      <c r="S216" s="158">
        <v>0</v>
      </c>
      <c r="T216" s="15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0" t="s">
        <v>316</v>
      </c>
      <c r="AT216" s="160" t="s">
        <v>313</v>
      </c>
      <c r="AU216" s="160" t="s">
        <v>84</v>
      </c>
      <c r="AY216" s="18" t="s">
        <v>130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8" t="s">
        <v>81</v>
      </c>
      <c r="BK216" s="161">
        <f>ROUND(I216*H216,2)</f>
        <v>0</v>
      </c>
      <c r="BL216" s="18" t="s">
        <v>234</v>
      </c>
      <c r="BM216" s="160" t="s">
        <v>356</v>
      </c>
    </row>
    <row r="217" spans="1:65" s="2" customFormat="1" x14ac:dyDescent="0.2">
      <c r="A217" s="33"/>
      <c r="B217" s="34"/>
      <c r="C217" s="33"/>
      <c r="D217" s="162" t="s">
        <v>140</v>
      </c>
      <c r="E217" s="33"/>
      <c r="F217" s="163" t="s">
        <v>355</v>
      </c>
      <c r="G217" s="33"/>
      <c r="H217" s="33"/>
      <c r="I217" s="88"/>
      <c r="J217" s="33"/>
      <c r="K217" s="33"/>
      <c r="L217" s="34"/>
      <c r="M217" s="164"/>
      <c r="N217" s="165"/>
      <c r="O217" s="54"/>
      <c r="P217" s="54"/>
      <c r="Q217" s="54"/>
      <c r="R217" s="54"/>
      <c r="S217" s="54"/>
      <c r="T217" s="5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140</v>
      </c>
      <c r="AU217" s="18" t="s">
        <v>84</v>
      </c>
    </row>
    <row r="218" spans="1:65" s="13" customFormat="1" x14ac:dyDescent="0.2">
      <c r="B218" s="166"/>
      <c r="D218" s="162" t="s">
        <v>142</v>
      </c>
      <c r="E218" s="167" t="s">
        <v>3</v>
      </c>
      <c r="F218" s="168" t="s">
        <v>357</v>
      </c>
      <c r="H218" s="169">
        <v>0.10199999999999999</v>
      </c>
      <c r="I218" s="170"/>
      <c r="L218" s="166"/>
      <c r="M218" s="171"/>
      <c r="N218" s="172"/>
      <c r="O218" s="172"/>
      <c r="P218" s="172"/>
      <c r="Q218" s="172"/>
      <c r="R218" s="172"/>
      <c r="S218" s="172"/>
      <c r="T218" s="173"/>
      <c r="AT218" s="167" t="s">
        <v>142</v>
      </c>
      <c r="AU218" s="167" t="s">
        <v>84</v>
      </c>
      <c r="AV218" s="13" t="s">
        <v>84</v>
      </c>
      <c r="AW218" s="13" t="s">
        <v>34</v>
      </c>
      <c r="AX218" s="13" t="s">
        <v>81</v>
      </c>
      <c r="AY218" s="167" t="s">
        <v>130</v>
      </c>
    </row>
    <row r="219" spans="1:65" s="2" customFormat="1" ht="16.5" customHeight="1" x14ac:dyDescent="0.2">
      <c r="A219" s="33"/>
      <c r="B219" s="148"/>
      <c r="C219" s="149" t="s">
        <v>358</v>
      </c>
      <c r="D219" s="149" t="s">
        <v>133</v>
      </c>
      <c r="E219" s="150" t="s">
        <v>359</v>
      </c>
      <c r="F219" s="151" t="s">
        <v>360</v>
      </c>
      <c r="G219" s="152" t="s">
        <v>262</v>
      </c>
      <c r="H219" s="153">
        <v>1.2999999999999999E-2</v>
      </c>
      <c r="I219" s="154"/>
      <c r="J219" s="155">
        <f>ROUND(I219*H219,2)</f>
        <v>0</v>
      </c>
      <c r="K219" s="151" t="s">
        <v>137</v>
      </c>
      <c r="L219" s="34"/>
      <c r="M219" s="156" t="s">
        <v>3</v>
      </c>
      <c r="N219" s="157" t="s">
        <v>44</v>
      </c>
      <c r="O219" s="54"/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0" t="s">
        <v>234</v>
      </c>
      <c r="AT219" s="160" t="s">
        <v>133</v>
      </c>
      <c r="AU219" s="160" t="s">
        <v>84</v>
      </c>
      <c r="AY219" s="18" t="s">
        <v>130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8" t="s">
        <v>81</v>
      </c>
      <c r="BK219" s="161">
        <f>ROUND(I219*H219,2)</f>
        <v>0</v>
      </c>
      <c r="BL219" s="18" t="s">
        <v>234</v>
      </c>
      <c r="BM219" s="160" t="s">
        <v>361</v>
      </c>
    </row>
    <row r="220" spans="1:65" s="2" customFormat="1" ht="19.5" x14ac:dyDescent="0.2">
      <c r="A220" s="33"/>
      <c r="B220" s="34"/>
      <c r="C220" s="33"/>
      <c r="D220" s="162" t="s">
        <v>140</v>
      </c>
      <c r="E220" s="33"/>
      <c r="F220" s="163" t="s">
        <v>362</v>
      </c>
      <c r="G220" s="33"/>
      <c r="H220" s="33"/>
      <c r="I220" s="88"/>
      <c r="J220" s="33"/>
      <c r="K220" s="33"/>
      <c r="L220" s="34"/>
      <c r="M220" s="164"/>
      <c r="N220" s="165"/>
      <c r="O220" s="54"/>
      <c r="P220" s="54"/>
      <c r="Q220" s="54"/>
      <c r="R220" s="54"/>
      <c r="S220" s="54"/>
      <c r="T220" s="55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140</v>
      </c>
      <c r="AU220" s="18" t="s">
        <v>84</v>
      </c>
    </row>
    <row r="221" spans="1:65" s="2" customFormat="1" ht="16.5" customHeight="1" x14ac:dyDescent="0.2">
      <c r="A221" s="33"/>
      <c r="B221" s="148"/>
      <c r="C221" s="149" t="s">
        <v>363</v>
      </c>
      <c r="D221" s="149" t="s">
        <v>133</v>
      </c>
      <c r="E221" s="150" t="s">
        <v>364</v>
      </c>
      <c r="F221" s="151" t="s">
        <v>365</v>
      </c>
      <c r="G221" s="152" t="s">
        <v>262</v>
      </c>
      <c r="H221" s="153">
        <v>1.2999999999999999E-2</v>
      </c>
      <c r="I221" s="154"/>
      <c r="J221" s="155">
        <f>ROUND(I221*H221,2)</f>
        <v>0</v>
      </c>
      <c r="K221" s="151" t="s">
        <v>137</v>
      </c>
      <c r="L221" s="34"/>
      <c r="M221" s="156" t="s">
        <v>3</v>
      </c>
      <c r="N221" s="157" t="s">
        <v>44</v>
      </c>
      <c r="O221" s="54"/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0" t="s">
        <v>234</v>
      </c>
      <c r="AT221" s="160" t="s">
        <v>133</v>
      </c>
      <c r="AU221" s="160" t="s">
        <v>84</v>
      </c>
      <c r="AY221" s="18" t="s">
        <v>130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8" t="s">
        <v>81</v>
      </c>
      <c r="BK221" s="161">
        <f>ROUND(I221*H221,2)</f>
        <v>0</v>
      </c>
      <c r="BL221" s="18" t="s">
        <v>234</v>
      </c>
      <c r="BM221" s="160" t="s">
        <v>366</v>
      </c>
    </row>
    <row r="222" spans="1:65" s="2" customFormat="1" ht="19.5" x14ac:dyDescent="0.2">
      <c r="A222" s="33"/>
      <c r="B222" s="34"/>
      <c r="C222" s="33"/>
      <c r="D222" s="162" t="s">
        <v>140</v>
      </c>
      <c r="E222" s="33"/>
      <c r="F222" s="163" t="s">
        <v>367</v>
      </c>
      <c r="G222" s="33"/>
      <c r="H222" s="33"/>
      <c r="I222" s="88"/>
      <c r="J222" s="33"/>
      <c r="K222" s="33"/>
      <c r="L222" s="34"/>
      <c r="M222" s="164"/>
      <c r="N222" s="165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140</v>
      </c>
      <c r="AU222" s="18" t="s">
        <v>84</v>
      </c>
    </row>
    <row r="223" spans="1:65" s="12" customFormat="1" ht="22.9" customHeight="1" x14ac:dyDescent="0.2">
      <c r="B223" s="135"/>
      <c r="D223" s="136" t="s">
        <v>72</v>
      </c>
      <c r="E223" s="146" t="s">
        <v>368</v>
      </c>
      <c r="F223" s="146" t="s">
        <v>369</v>
      </c>
      <c r="I223" s="138"/>
      <c r="J223" s="147">
        <f>BK223</f>
        <v>0</v>
      </c>
      <c r="L223" s="135"/>
      <c r="M223" s="140"/>
      <c r="N223" s="141"/>
      <c r="O223" s="141"/>
      <c r="P223" s="142">
        <f>SUM(P224:P247)</f>
        <v>0</v>
      </c>
      <c r="Q223" s="141"/>
      <c r="R223" s="142">
        <f>SUM(R224:R247)</f>
        <v>3.3005E-2</v>
      </c>
      <c r="S223" s="141"/>
      <c r="T223" s="143">
        <f>SUM(T224:T247)</f>
        <v>5.0369999999999998E-2</v>
      </c>
      <c r="AR223" s="136" t="s">
        <v>84</v>
      </c>
      <c r="AT223" s="144" t="s">
        <v>72</v>
      </c>
      <c r="AU223" s="144" t="s">
        <v>81</v>
      </c>
      <c r="AY223" s="136" t="s">
        <v>130</v>
      </c>
      <c r="BK223" s="145">
        <f>SUM(BK224:BK247)</f>
        <v>0</v>
      </c>
    </row>
    <row r="224" spans="1:65" s="2" customFormat="1" ht="16.5" customHeight="1" x14ac:dyDescent="0.2">
      <c r="A224" s="33"/>
      <c r="B224" s="148"/>
      <c r="C224" s="149" t="s">
        <v>370</v>
      </c>
      <c r="D224" s="149" t="s">
        <v>133</v>
      </c>
      <c r="E224" s="150" t="s">
        <v>371</v>
      </c>
      <c r="F224" s="151" t="s">
        <v>372</v>
      </c>
      <c r="G224" s="152" t="s">
        <v>213</v>
      </c>
      <c r="H224" s="153">
        <v>15.5</v>
      </c>
      <c r="I224" s="154"/>
      <c r="J224" s="155">
        <f>ROUND(I224*H224,2)</f>
        <v>0</v>
      </c>
      <c r="K224" s="151" t="s">
        <v>137</v>
      </c>
      <c r="L224" s="34"/>
      <c r="M224" s="156" t="s">
        <v>3</v>
      </c>
      <c r="N224" s="157" t="s">
        <v>44</v>
      </c>
      <c r="O224" s="54"/>
      <c r="P224" s="158">
        <f>O224*H224</f>
        <v>0</v>
      </c>
      <c r="Q224" s="158">
        <v>0</v>
      </c>
      <c r="R224" s="158">
        <f>Q224*H224</f>
        <v>0</v>
      </c>
      <c r="S224" s="158">
        <v>2.0999999999999999E-3</v>
      </c>
      <c r="T224" s="159">
        <f>S224*H224</f>
        <v>3.2549999999999996E-2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0" t="s">
        <v>234</v>
      </c>
      <c r="AT224" s="160" t="s">
        <v>133</v>
      </c>
      <c r="AU224" s="160" t="s">
        <v>84</v>
      </c>
      <c r="AY224" s="18" t="s">
        <v>130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8" t="s">
        <v>81</v>
      </c>
      <c r="BK224" s="161">
        <f>ROUND(I224*H224,2)</f>
        <v>0</v>
      </c>
      <c r="BL224" s="18" t="s">
        <v>234</v>
      </c>
      <c r="BM224" s="160" t="s">
        <v>373</v>
      </c>
    </row>
    <row r="225" spans="1:65" s="2" customFormat="1" x14ac:dyDescent="0.2">
      <c r="A225" s="33"/>
      <c r="B225" s="34"/>
      <c r="C225" s="33"/>
      <c r="D225" s="162" t="s">
        <v>140</v>
      </c>
      <c r="E225" s="33"/>
      <c r="F225" s="163" t="s">
        <v>374</v>
      </c>
      <c r="G225" s="33"/>
      <c r="H225" s="33"/>
      <c r="I225" s="88"/>
      <c r="J225" s="33"/>
      <c r="K225" s="33"/>
      <c r="L225" s="34"/>
      <c r="M225" s="164"/>
      <c r="N225" s="165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140</v>
      </c>
      <c r="AU225" s="18" t="s">
        <v>84</v>
      </c>
    </row>
    <row r="226" spans="1:65" s="2" customFormat="1" ht="16.5" customHeight="1" x14ac:dyDescent="0.2">
      <c r="A226" s="33"/>
      <c r="B226" s="148"/>
      <c r="C226" s="149" t="s">
        <v>375</v>
      </c>
      <c r="D226" s="149" t="s">
        <v>133</v>
      </c>
      <c r="E226" s="150" t="s">
        <v>376</v>
      </c>
      <c r="F226" s="151" t="s">
        <v>377</v>
      </c>
      <c r="G226" s="152" t="s">
        <v>213</v>
      </c>
      <c r="H226" s="153">
        <v>9</v>
      </c>
      <c r="I226" s="154"/>
      <c r="J226" s="155">
        <f>ROUND(I226*H226,2)</f>
        <v>0</v>
      </c>
      <c r="K226" s="151" t="s">
        <v>137</v>
      </c>
      <c r="L226" s="34"/>
      <c r="M226" s="156" t="s">
        <v>3</v>
      </c>
      <c r="N226" s="157" t="s">
        <v>44</v>
      </c>
      <c r="O226" s="54"/>
      <c r="P226" s="158">
        <f>O226*H226</f>
        <v>0</v>
      </c>
      <c r="Q226" s="158">
        <v>0</v>
      </c>
      <c r="R226" s="158">
        <f>Q226*H226</f>
        <v>0</v>
      </c>
      <c r="S226" s="158">
        <v>1.98E-3</v>
      </c>
      <c r="T226" s="159">
        <f>S226*H226</f>
        <v>1.7819999999999999E-2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0" t="s">
        <v>234</v>
      </c>
      <c r="AT226" s="160" t="s">
        <v>133</v>
      </c>
      <c r="AU226" s="160" t="s">
        <v>84</v>
      </c>
      <c r="AY226" s="18" t="s">
        <v>130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8" t="s">
        <v>81</v>
      </c>
      <c r="BK226" s="161">
        <f>ROUND(I226*H226,2)</f>
        <v>0</v>
      </c>
      <c r="BL226" s="18" t="s">
        <v>234</v>
      </c>
      <c r="BM226" s="160" t="s">
        <v>378</v>
      </c>
    </row>
    <row r="227" spans="1:65" s="2" customFormat="1" x14ac:dyDescent="0.2">
      <c r="A227" s="33"/>
      <c r="B227" s="34"/>
      <c r="C227" s="33"/>
      <c r="D227" s="162" t="s">
        <v>140</v>
      </c>
      <c r="E227" s="33"/>
      <c r="F227" s="163" t="s">
        <v>379</v>
      </c>
      <c r="G227" s="33"/>
      <c r="H227" s="33"/>
      <c r="I227" s="88"/>
      <c r="J227" s="33"/>
      <c r="K227" s="33"/>
      <c r="L227" s="34"/>
      <c r="M227" s="164"/>
      <c r="N227" s="165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140</v>
      </c>
      <c r="AU227" s="18" t="s">
        <v>84</v>
      </c>
    </row>
    <row r="228" spans="1:65" s="2" customFormat="1" ht="16.5" customHeight="1" x14ac:dyDescent="0.2">
      <c r="A228" s="33"/>
      <c r="B228" s="148"/>
      <c r="C228" s="149" t="s">
        <v>380</v>
      </c>
      <c r="D228" s="149" t="s">
        <v>133</v>
      </c>
      <c r="E228" s="150" t="s">
        <v>381</v>
      </c>
      <c r="F228" s="151" t="s">
        <v>382</v>
      </c>
      <c r="G228" s="152" t="s">
        <v>213</v>
      </c>
      <c r="H228" s="153">
        <v>9</v>
      </c>
      <c r="I228" s="154"/>
      <c r="J228" s="155">
        <f>ROUND(I228*H228,2)</f>
        <v>0</v>
      </c>
      <c r="K228" s="151" t="s">
        <v>137</v>
      </c>
      <c r="L228" s="34"/>
      <c r="M228" s="156" t="s">
        <v>3</v>
      </c>
      <c r="N228" s="157" t="s">
        <v>44</v>
      </c>
      <c r="O228" s="54"/>
      <c r="P228" s="158">
        <f>O228*H228</f>
        <v>0</v>
      </c>
      <c r="Q228" s="158">
        <v>2.0100000000000001E-3</v>
      </c>
      <c r="R228" s="158">
        <f>Q228*H228</f>
        <v>1.8090000000000002E-2</v>
      </c>
      <c r="S228" s="158">
        <v>0</v>
      </c>
      <c r="T228" s="15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0" t="s">
        <v>234</v>
      </c>
      <c r="AT228" s="160" t="s">
        <v>133</v>
      </c>
      <c r="AU228" s="160" t="s">
        <v>84</v>
      </c>
      <c r="AY228" s="18" t="s">
        <v>130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8" t="s">
        <v>81</v>
      </c>
      <c r="BK228" s="161">
        <f>ROUND(I228*H228,2)</f>
        <v>0</v>
      </c>
      <c r="BL228" s="18" t="s">
        <v>234</v>
      </c>
      <c r="BM228" s="160" t="s">
        <v>383</v>
      </c>
    </row>
    <row r="229" spans="1:65" s="2" customFormat="1" x14ac:dyDescent="0.2">
      <c r="A229" s="33"/>
      <c r="B229" s="34"/>
      <c r="C229" s="33"/>
      <c r="D229" s="162" t="s">
        <v>140</v>
      </c>
      <c r="E229" s="33"/>
      <c r="F229" s="163" t="s">
        <v>384</v>
      </c>
      <c r="G229" s="33"/>
      <c r="H229" s="33"/>
      <c r="I229" s="88"/>
      <c r="J229" s="33"/>
      <c r="K229" s="33"/>
      <c r="L229" s="34"/>
      <c r="M229" s="164"/>
      <c r="N229" s="165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140</v>
      </c>
      <c r="AU229" s="18" t="s">
        <v>84</v>
      </c>
    </row>
    <row r="230" spans="1:65" s="2" customFormat="1" ht="16.5" customHeight="1" x14ac:dyDescent="0.2">
      <c r="A230" s="33"/>
      <c r="B230" s="148"/>
      <c r="C230" s="149" t="s">
        <v>385</v>
      </c>
      <c r="D230" s="149" t="s">
        <v>133</v>
      </c>
      <c r="E230" s="150" t="s">
        <v>386</v>
      </c>
      <c r="F230" s="151" t="s">
        <v>387</v>
      </c>
      <c r="G230" s="152" t="s">
        <v>213</v>
      </c>
      <c r="H230" s="153">
        <v>5.5</v>
      </c>
      <c r="I230" s="154"/>
      <c r="J230" s="155">
        <f>ROUND(I230*H230,2)</f>
        <v>0</v>
      </c>
      <c r="K230" s="151" t="s">
        <v>137</v>
      </c>
      <c r="L230" s="34"/>
      <c r="M230" s="156" t="s">
        <v>3</v>
      </c>
      <c r="N230" s="157" t="s">
        <v>44</v>
      </c>
      <c r="O230" s="54"/>
      <c r="P230" s="158">
        <f>O230*H230</f>
        <v>0</v>
      </c>
      <c r="Q230" s="158">
        <v>4.0999999999999999E-4</v>
      </c>
      <c r="R230" s="158">
        <f>Q230*H230</f>
        <v>2.2550000000000001E-3</v>
      </c>
      <c r="S230" s="158">
        <v>0</v>
      </c>
      <c r="T230" s="15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0" t="s">
        <v>234</v>
      </c>
      <c r="AT230" s="160" t="s">
        <v>133</v>
      </c>
      <c r="AU230" s="160" t="s">
        <v>84</v>
      </c>
      <c r="AY230" s="18" t="s">
        <v>130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8" t="s">
        <v>81</v>
      </c>
      <c r="BK230" s="161">
        <f>ROUND(I230*H230,2)</f>
        <v>0</v>
      </c>
      <c r="BL230" s="18" t="s">
        <v>234</v>
      </c>
      <c r="BM230" s="160" t="s">
        <v>388</v>
      </c>
    </row>
    <row r="231" spans="1:65" s="2" customFormat="1" x14ac:dyDescent="0.2">
      <c r="A231" s="33"/>
      <c r="B231" s="34"/>
      <c r="C231" s="33"/>
      <c r="D231" s="162" t="s">
        <v>140</v>
      </c>
      <c r="E231" s="33"/>
      <c r="F231" s="163" t="s">
        <v>389</v>
      </c>
      <c r="G231" s="33"/>
      <c r="H231" s="33"/>
      <c r="I231" s="88"/>
      <c r="J231" s="33"/>
      <c r="K231" s="33"/>
      <c r="L231" s="34"/>
      <c r="M231" s="164"/>
      <c r="N231" s="165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140</v>
      </c>
      <c r="AU231" s="18" t="s">
        <v>84</v>
      </c>
    </row>
    <row r="232" spans="1:65" s="2" customFormat="1" ht="16.5" customHeight="1" x14ac:dyDescent="0.2">
      <c r="A232" s="33"/>
      <c r="B232" s="148"/>
      <c r="C232" s="149" t="s">
        <v>390</v>
      </c>
      <c r="D232" s="149" t="s">
        <v>133</v>
      </c>
      <c r="E232" s="150" t="s">
        <v>391</v>
      </c>
      <c r="F232" s="151" t="s">
        <v>392</v>
      </c>
      <c r="G232" s="152" t="s">
        <v>213</v>
      </c>
      <c r="H232" s="153">
        <v>10</v>
      </c>
      <c r="I232" s="154"/>
      <c r="J232" s="155">
        <f>ROUND(I232*H232,2)</f>
        <v>0</v>
      </c>
      <c r="K232" s="151" t="s">
        <v>137</v>
      </c>
      <c r="L232" s="34"/>
      <c r="M232" s="156" t="s">
        <v>3</v>
      </c>
      <c r="N232" s="157" t="s">
        <v>44</v>
      </c>
      <c r="O232" s="54"/>
      <c r="P232" s="158">
        <f>O232*H232</f>
        <v>0</v>
      </c>
      <c r="Q232" s="158">
        <v>4.8000000000000001E-4</v>
      </c>
      <c r="R232" s="158">
        <f>Q232*H232</f>
        <v>4.8000000000000004E-3</v>
      </c>
      <c r="S232" s="158">
        <v>0</v>
      </c>
      <c r="T232" s="15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0" t="s">
        <v>234</v>
      </c>
      <c r="AT232" s="160" t="s">
        <v>133</v>
      </c>
      <c r="AU232" s="160" t="s">
        <v>84</v>
      </c>
      <c r="AY232" s="18" t="s">
        <v>130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8" t="s">
        <v>81</v>
      </c>
      <c r="BK232" s="161">
        <f>ROUND(I232*H232,2)</f>
        <v>0</v>
      </c>
      <c r="BL232" s="18" t="s">
        <v>234</v>
      </c>
      <c r="BM232" s="160" t="s">
        <v>393</v>
      </c>
    </row>
    <row r="233" spans="1:65" s="2" customFormat="1" x14ac:dyDescent="0.2">
      <c r="A233" s="33"/>
      <c r="B233" s="34"/>
      <c r="C233" s="33"/>
      <c r="D233" s="162" t="s">
        <v>140</v>
      </c>
      <c r="E233" s="33"/>
      <c r="F233" s="163" t="s">
        <v>394</v>
      </c>
      <c r="G233" s="33"/>
      <c r="H233" s="33"/>
      <c r="I233" s="88"/>
      <c r="J233" s="33"/>
      <c r="K233" s="33"/>
      <c r="L233" s="34"/>
      <c r="M233" s="164"/>
      <c r="N233" s="165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140</v>
      </c>
      <c r="AU233" s="18" t="s">
        <v>84</v>
      </c>
    </row>
    <row r="234" spans="1:65" s="2" customFormat="1" ht="16.5" customHeight="1" x14ac:dyDescent="0.2">
      <c r="A234" s="33"/>
      <c r="B234" s="148"/>
      <c r="C234" s="149" t="s">
        <v>395</v>
      </c>
      <c r="D234" s="149" t="s">
        <v>133</v>
      </c>
      <c r="E234" s="150" t="s">
        <v>396</v>
      </c>
      <c r="F234" s="151" t="s">
        <v>397</v>
      </c>
      <c r="G234" s="152" t="s">
        <v>242</v>
      </c>
      <c r="H234" s="153">
        <v>6</v>
      </c>
      <c r="I234" s="154"/>
      <c r="J234" s="155">
        <f>ROUND(I234*H234,2)</f>
        <v>0</v>
      </c>
      <c r="K234" s="151" t="s">
        <v>137</v>
      </c>
      <c r="L234" s="34"/>
      <c r="M234" s="156" t="s">
        <v>3</v>
      </c>
      <c r="N234" s="157" t="s">
        <v>44</v>
      </c>
      <c r="O234" s="54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0" t="s">
        <v>234</v>
      </c>
      <c r="AT234" s="160" t="s">
        <v>133</v>
      </c>
      <c r="AU234" s="160" t="s">
        <v>84</v>
      </c>
      <c r="AY234" s="18" t="s">
        <v>130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8" t="s">
        <v>81</v>
      </c>
      <c r="BK234" s="161">
        <f>ROUND(I234*H234,2)</f>
        <v>0</v>
      </c>
      <c r="BL234" s="18" t="s">
        <v>234</v>
      </c>
      <c r="BM234" s="160" t="s">
        <v>398</v>
      </c>
    </row>
    <row r="235" spans="1:65" s="2" customFormat="1" x14ac:dyDescent="0.2">
      <c r="A235" s="33"/>
      <c r="B235" s="34"/>
      <c r="C235" s="33"/>
      <c r="D235" s="162" t="s">
        <v>140</v>
      </c>
      <c r="E235" s="33"/>
      <c r="F235" s="163" t="s">
        <v>399</v>
      </c>
      <c r="G235" s="33"/>
      <c r="H235" s="33"/>
      <c r="I235" s="88"/>
      <c r="J235" s="33"/>
      <c r="K235" s="33"/>
      <c r="L235" s="34"/>
      <c r="M235" s="164"/>
      <c r="N235" s="165"/>
      <c r="O235" s="54"/>
      <c r="P235" s="54"/>
      <c r="Q235" s="54"/>
      <c r="R235" s="54"/>
      <c r="S235" s="54"/>
      <c r="T235" s="55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140</v>
      </c>
      <c r="AU235" s="18" t="s">
        <v>84</v>
      </c>
    </row>
    <row r="236" spans="1:65" s="2" customFormat="1" ht="16.5" customHeight="1" x14ac:dyDescent="0.2">
      <c r="A236" s="33"/>
      <c r="B236" s="148"/>
      <c r="C236" s="149" t="s">
        <v>400</v>
      </c>
      <c r="D236" s="149" t="s">
        <v>133</v>
      </c>
      <c r="E236" s="150" t="s">
        <v>401</v>
      </c>
      <c r="F236" s="151" t="s">
        <v>402</v>
      </c>
      <c r="G236" s="152" t="s">
        <v>242</v>
      </c>
      <c r="H236" s="153">
        <v>6</v>
      </c>
      <c r="I236" s="154"/>
      <c r="J236" s="155">
        <f>ROUND(I236*H236,2)</f>
        <v>0</v>
      </c>
      <c r="K236" s="151" t="s">
        <v>137</v>
      </c>
      <c r="L236" s="34"/>
      <c r="M236" s="156" t="s">
        <v>3</v>
      </c>
      <c r="N236" s="157" t="s">
        <v>44</v>
      </c>
      <c r="O236" s="54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0" t="s">
        <v>234</v>
      </c>
      <c r="AT236" s="160" t="s">
        <v>133</v>
      </c>
      <c r="AU236" s="160" t="s">
        <v>84</v>
      </c>
      <c r="AY236" s="18" t="s">
        <v>130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8" t="s">
        <v>81</v>
      </c>
      <c r="BK236" s="161">
        <f>ROUND(I236*H236,2)</f>
        <v>0</v>
      </c>
      <c r="BL236" s="18" t="s">
        <v>234</v>
      </c>
      <c r="BM236" s="160" t="s">
        <v>403</v>
      </c>
    </row>
    <row r="237" spans="1:65" s="2" customFormat="1" x14ac:dyDescent="0.2">
      <c r="A237" s="33"/>
      <c r="B237" s="34"/>
      <c r="C237" s="33"/>
      <c r="D237" s="162" t="s">
        <v>140</v>
      </c>
      <c r="E237" s="33"/>
      <c r="F237" s="163" t="s">
        <v>404</v>
      </c>
      <c r="G237" s="33"/>
      <c r="H237" s="33"/>
      <c r="I237" s="88"/>
      <c r="J237" s="33"/>
      <c r="K237" s="33"/>
      <c r="L237" s="34"/>
      <c r="M237" s="164"/>
      <c r="N237" s="165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140</v>
      </c>
      <c r="AU237" s="18" t="s">
        <v>84</v>
      </c>
    </row>
    <row r="238" spans="1:65" s="2" customFormat="1" ht="16.5" customHeight="1" x14ac:dyDescent="0.2">
      <c r="A238" s="33"/>
      <c r="B238" s="148"/>
      <c r="C238" s="149" t="s">
        <v>405</v>
      </c>
      <c r="D238" s="149" t="s">
        <v>133</v>
      </c>
      <c r="E238" s="150" t="s">
        <v>406</v>
      </c>
      <c r="F238" s="151" t="s">
        <v>407</v>
      </c>
      <c r="G238" s="152" t="s">
        <v>242</v>
      </c>
      <c r="H238" s="153">
        <v>6</v>
      </c>
      <c r="I238" s="154"/>
      <c r="J238" s="155">
        <f>ROUND(I238*H238,2)</f>
        <v>0</v>
      </c>
      <c r="K238" s="151" t="s">
        <v>137</v>
      </c>
      <c r="L238" s="34"/>
      <c r="M238" s="156" t="s">
        <v>3</v>
      </c>
      <c r="N238" s="157" t="s">
        <v>44</v>
      </c>
      <c r="O238" s="54"/>
      <c r="P238" s="158">
        <f>O238*H238</f>
        <v>0</v>
      </c>
      <c r="Q238" s="158">
        <v>3.1E-4</v>
      </c>
      <c r="R238" s="158">
        <f>Q238*H238</f>
        <v>1.8600000000000001E-3</v>
      </c>
      <c r="S238" s="158">
        <v>0</v>
      </c>
      <c r="T238" s="15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0" t="s">
        <v>234</v>
      </c>
      <c r="AT238" s="160" t="s">
        <v>133</v>
      </c>
      <c r="AU238" s="160" t="s">
        <v>84</v>
      </c>
      <c r="AY238" s="18" t="s">
        <v>130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8" t="s">
        <v>81</v>
      </c>
      <c r="BK238" s="161">
        <f>ROUND(I238*H238,2)</f>
        <v>0</v>
      </c>
      <c r="BL238" s="18" t="s">
        <v>234</v>
      </c>
      <c r="BM238" s="160" t="s">
        <v>408</v>
      </c>
    </row>
    <row r="239" spans="1:65" s="2" customFormat="1" x14ac:dyDescent="0.2">
      <c r="A239" s="33"/>
      <c r="B239" s="34"/>
      <c r="C239" s="33"/>
      <c r="D239" s="162" t="s">
        <v>140</v>
      </c>
      <c r="E239" s="33"/>
      <c r="F239" s="163" t="s">
        <v>409</v>
      </c>
      <c r="G239" s="33"/>
      <c r="H239" s="33"/>
      <c r="I239" s="88"/>
      <c r="J239" s="33"/>
      <c r="K239" s="33"/>
      <c r="L239" s="34"/>
      <c r="M239" s="164"/>
      <c r="N239" s="165"/>
      <c r="O239" s="54"/>
      <c r="P239" s="54"/>
      <c r="Q239" s="54"/>
      <c r="R239" s="54"/>
      <c r="S239" s="54"/>
      <c r="T239" s="55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140</v>
      </c>
      <c r="AU239" s="18" t="s">
        <v>84</v>
      </c>
    </row>
    <row r="240" spans="1:65" s="2" customFormat="1" ht="16.5" customHeight="1" x14ac:dyDescent="0.2">
      <c r="A240" s="33"/>
      <c r="B240" s="148"/>
      <c r="C240" s="149" t="s">
        <v>410</v>
      </c>
      <c r="D240" s="149" t="s">
        <v>133</v>
      </c>
      <c r="E240" s="150" t="s">
        <v>411</v>
      </c>
      <c r="F240" s="151" t="s">
        <v>412</v>
      </c>
      <c r="G240" s="152" t="s">
        <v>242</v>
      </c>
      <c r="H240" s="153">
        <v>6</v>
      </c>
      <c r="I240" s="154"/>
      <c r="J240" s="155">
        <f>ROUND(I240*H240,2)</f>
        <v>0</v>
      </c>
      <c r="K240" s="151" t="s">
        <v>137</v>
      </c>
      <c r="L240" s="34"/>
      <c r="M240" s="156" t="s">
        <v>3</v>
      </c>
      <c r="N240" s="157" t="s">
        <v>44</v>
      </c>
      <c r="O240" s="54"/>
      <c r="P240" s="158">
        <f>O240*H240</f>
        <v>0</v>
      </c>
      <c r="Q240" s="158">
        <v>1E-3</v>
      </c>
      <c r="R240" s="158">
        <f>Q240*H240</f>
        <v>6.0000000000000001E-3</v>
      </c>
      <c r="S240" s="158">
        <v>0</v>
      </c>
      <c r="T240" s="15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0" t="s">
        <v>234</v>
      </c>
      <c r="AT240" s="160" t="s">
        <v>133</v>
      </c>
      <c r="AU240" s="160" t="s">
        <v>84</v>
      </c>
      <c r="AY240" s="18" t="s">
        <v>130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8" t="s">
        <v>81</v>
      </c>
      <c r="BK240" s="161">
        <f>ROUND(I240*H240,2)</f>
        <v>0</v>
      </c>
      <c r="BL240" s="18" t="s">
        <v>234</v>
      </c>
      <c r="BM240" s="160" t="s">
        <v>413</v>
      </c>
    </row>
    <row r="241" spans="1:65" s="2" customFormat="1" x14ac:dyDescent="0.2">
      <c r="A241" s="33"/>
      <c r="B241" s="34"/>
      <c r="C241" s="33"/>
      <c r="D241" s="162" t="s">
        <v>140</v>
      </c>
      <c r="E241" s="33"/>
      <c r="F241" s="163" t="s">
        <v>414</v>
      </c>
      <c r="G241" s="33"/>
      <c r="H241" s="33"/>
      <c r="I241" s="88"/>
      <c r="J241" s="33"/>
      <c r="K241" s="33"/>
      <c r="L241" s="34"/>
      <c r="M241" s="164"/>
      <c r="N241" s="165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140</v>
      </c>
      <c r="AU241" s="18" t="s">
        <v>84</v>
      </c>
    </row>
    <row r="242" spans="1:65" s="2" customFormat="1" ht="16.5" customHeight="1" x14ac:dyDescent="0.2">
      <c r="A242" s="33"/>
      <c r="B242" s="148"/>
      <c r="C242" s="149" t="s">
        <v>415</v>
      </c>
      <c r="D242" s="149" t="s">
        <v>133</v>
      </c>
      <c r="E242" s="150" t="s">
        <v>416</v>
      </c>
      <c r="F242" s="151" t="s">
        <v>417</v>
      </c>
      <c r="G242" s="152" t="s">
        <v>213</v>
      </c>
      <c r="H242" s="153">
        <v>24.5</v>
      </c>
      <c r="I242" s="154"/>
      <c r="J242" s="155">
        <f>ROUND(I242*H242,2)</f>
        <v>0</v>
      </c>
      <c r="K242" s="151" t="s">
        <v>137</v>
      </c>
      <c r="L242" s="34"/>
      <c r="M242" s="156" t="s">
        <v>3</v>
      </c>
      <c r="N242" s="157" t="s">
        <v>44</v>
      </c>
      <c r="O242" s="54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0" t="s">
        <v>234</v>
      </c>
      <c r="AT242" s="160" t="s">
        <v>133</v>
      </c>
      <c r="AU242" s="160" t="s">
        <v>84</v>
      </c>
      <c r="AY242" s="18" t="s">
        <v>130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8" t="s">
        <v>81</v>
      </c>
      <c r="BK242" s="161">
        <f>ROUND(I242*H242,2)</f>
        <v>0</v>
      </c>
      <c r="BL242" s="18" t="s">
        <v>234</v>
      </c>
      <c r="BM242" s="160" t="s">
        <v>418</v>
      </c>
    </row>
    <row r="243" spans="1:65" s="2" customFormat="1" x14ac:dyDescent="0.2">
      <c r="A243" s="33"/>
      <c r="B243" s="34"/>
      <c r="C243" s="33"/>
      <c r="D243" s="162" t="s">
        <v>140</v>
      </c>
      <c r="E243" s="33"/>
      <c r="F243" s="163" t="s">
        <v>419</v>
      </c>
      <c r="G243" s="33"/>
      <c r="H243" s="33"/>
      <c r="I243" s="88"/>
      <c r="J243" s="33"/>
      <c r="K243" s="33"/>
      <c r="L243" s="34"/>
      <c r="M243" s="164"/>
      <c r="N243" s="165"/>
      <c r="O243" s="54"/>
      <c r="P243" s="54"/>
      <c r="Q243" s="54"/>
      <c r="R243" s="54"/>
      <c r="S243" s="54"/>
      <c r="T243" s="5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140</v>
      </c>
      <c r="AU243" s="18" t="s">
        <v>84</v>
      </c>
    </row>
    <row r="244" spans="1:65" s="2" customFormat="1" ht="16.5" customHeight="1" x14ac:dyDescent="0.2">
      <c r="A244" s="33"/>
      <c r="B244" s="148"/>
      <c r="C244" s="149" t="s">
        <v>420</v>
      </c>
      <c r="D244" s="149" t="s">
        <v>133</v>
      </c>
      <c r="E244" s="150" t="s">
        <v>421</v>
      </c>
      <c r="F244" s="151" t="s">
        <v>422</v>
      </c>
      <c r="G244" s="152" t="s">
        <v>262</v>
      </c>
      <c r="H244" s="153">
        <v>3.3000000000000002E-2</v>
      </c>
      <c r="I244" s="154"/>
      <c r="J244" s="155">
        <f>ROUND(I244*H244,2)</f>
        <v>0</v>
      </c>
      <c r="K244" s="151" t="s">
        <v>137</v>
      </c>
      <c r="L244" s="34"/>
      <c r="M244" s="156" t="s">
        <v>3</v>
      </c>
      <c r="N244" s="157" t="s">
        <v>44</v>
      </c>
      <c r="O244" s="54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0" t="s">
        <v>234</v>
      </c>
      <c r="AT244" s="160" t="s">
        <v>133</v>
      </c>
      <c r="AU244" s="160" t="s">
        <v>84</v>
      </c>
      <c r="AY244" s="18" t="s">
        <v>130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8" t="s">
        <v>81</v>
      </c>
      <c r="BK244" s="161">
        <f>ROUND(I244*H244,2)</f>
        <v>0</v>
      </c>
      <c r="BL244" s="18" t="s">
        <v>234</v>
      </c>
      <c r="BM244" s="160" t="s">
        <v>423</v>
      </c>
    </row>
    <row r="245" spans="1:65" s="2" customFormat="1" ht="19.5" x14ac:dyDescent="0.2">
      <c r="A245" s="33"/>
      <c r="B245" s="34"/>
      <c r="C245" s="33"/>
      <c r="D245" s="162" t="s">
        <v>140</v>
      </c>
      <c r="E245" s="33"/>
      <c r="F245" s="163" t="s">
        <v>424</v>
      </c>
      <c r="G245" s="33"/>
      <c r="H245" s="33"/>
      <c r="I245" s="88"/>
      <c r="J245" s="33"/>
      <c r="K245" s="33"/>
      <c r="L245" s="34"/>
      <c r="M245" s="164"/>
      <c r="N245" s="165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140</v>
      </c>
      <c r="AU245" s="18" t="s">
        <v>84</v>
      </c>
    </row>
    <row r="246" spans="1:65" s="2" customFormat="1" ht="16.5" customHeight="1" x14ac:dyDescent="0.2">
      <c r="A246" s="33"/>
      <c r="B246" s="148"/>
      <c r="C246" s="149" t="s">
        <v>425</v>
      </c>
      <c r="D246" s="149" t="s">
        <v>133</v>
      </c>
      <c r="E246" s="150" t="s">
        <v>426</v>
      </c>
      <c r="F246" s="151" t="s">
        <v>427</v>
      </c>
      <c r="G246" s="152" t="s">
        <v>262</v>
      </c>
      <c r="H246" s="153">
        <v>3.3000000000000002E-2</v>
      </c>
      <c r="I246" s="154"/>
      <c r="J246" s="155">
        <f>ROUND(I246*H246,2)</f>
        <v>0</v>
      </c>
      <c r="K246" s="151" t="s">
        <v>137</v>
      </c>
      <c r="L246" s="34"/>
      <c r="M246" s="156" t="s">
        <v>3</v>
      </c>
      <c r="N246" s="157" t="s">
        <v>44</v>
      </c>
      <c r="O246" s="54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0" t="s">
        <v>234</v>
      </c>
      <c r="AT246" s="160" t="s">
        <v>133</v>
      </c>
      <c r="AU246" s="160" t="s">
        <v>84</v>
      </c>
      <c r="AY246" s="18" t="s">
        <v>130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8" t="s">
        <v>81</v>
      </c>
      <c r="BK246" s="161">
        <f>ROUND(I246*H246,2)</f>
        <v>0</v>
      </c>
      <c r="BL246" s="18" t="s">
        <v>234</v>
      </c>
      <c r="BM246" s="160" t="s">
        <v>428</v>
      </c>
    </row>
    <row r="247" spans="1:65" s="2" customFormat="1" ht="19.5" x14ac:dyDescent="0.2">
      <c r="A247" s="33"/>
      <c r="B247" s="34"/>
      <c r="C247" s="33"/>
      <c r="D247" s="162" t="s">
        <v>140</v>
      </c>
      <c r="E247" s="33"/>
      <c r="F247" s="163" t="s">
        <v>429</v>
      </c>
      <c r="G247" s="33"/>
      <c r="H247" s="33"/>
      <c r="I247" s="88"/>
      <c r="J247" s="33"/>
      <c r="K247" s="33"/>
      <c r="L247" s="34"/>
      <c r="M247" s="164"/>
      <c r="N247" s="165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140</v>
      </c>
      <c r="AU247" s="18" t="s">
        <v>84</v>
      </c>
    </row>
    <row r="248" spans="1:65" s="12" customFormat="1" ht="22.9" customHeight="1" x14ac:dyDescent="0.2">
      <c r="B248" s="135"/>
      <c r="D248" s="136" t="s">
        <v>72</v>
      </c>
      <c r="E248" s="146" t="s">
        <v>430</v>
      </c>
      <c r="F248" s="146" t="s">
        <v>431</v>
      </c>
      <c r="I248" s="138"/>
      <c r="J248" s="147">
        <f>BK248</f>
        <v>0</v>
      </c>
      <c r="L248" s="135"/>
      <c r="M248" s="140"/>
      <c r="N248" s="141"/>
      <c r="O248" s="141"/>
      <c r="P248" s="142">
        <f>SUM(P249:P272)</f>
        <v>0</v>
      </c>
      <c r="Q248" s="141"/>
      <c r="R248" s="142">
        <f>SUM(R249:R272)</f>
        <v>2.8590000000000004E-2</v>
      </c>
      <c r="S248" s="141"/>
      <c r="T248" s="143">
        <f>SUM(T249:T272)</f>
        <v>5.0399999999999993E-3</v>
      </c>
      <c r="AR248" s="136" t="s">
        <v>84</v>
      </c>
      <c r="AT248" s="144" t="s">
        <v>72</v>
      </c>
      <c r="AU248" s="144" t="s">
        <v>81</v>
      </c>
      <c r="AY248" s="136" t="s">
        <v>130</v>
      </c>
      <c r="BK248" s="145">
        <f>SUM(BK249:BK272)</f>
        <v>0</v>
      </c>
    </row>
    <row r="249" spans="1:65" s="2" customFormat="1" ht="16.5" customHeight="1" x14ac:dyDescent="0.2">
      <c r="A249" s="33"/>
      <c r="B249" s="148"/>
      <c r="C249" s="149" t="s">
        <v>432</v>
      </c>
      <c r="D249" s="149" t="s">
        <v>133</v>
      </c>
      <c r="E249" s="150" t="s">
        <v>433</v>
      </c>
      <c r="F249" s="151" t="s">
        <v>434</v>
      </c>
      <c r="G249" s="152" t="s">
        <v>213</v>
      </c>
      <c r="H249" s="153">
        <v>18</v>
      </c>
      <c r="I249" s="154"/>
      <c r="J249" s="155">
        <f>ROUND(I249*H249,2)</f>
        <v>0</v>
      </c>
      <c r="K249" s="151" t="s">
        <v>137</v>
      </c>
      <c r="L249" s="34"/>
      <c r="M249" s="156" t="s">
        <v>3</v>
      </c>
      <c r="N249" s="157" t="s">
        <v>44</v>
      </c>
      <c r="O249" s="54"/>
      <c r="P249" s="158">
        <f>O249*H249</f>
        <v>0</v>
      </c>
      <c r="Q249" s="158">
        <v>0</v>
      </c>
      <c r="R249" s="158">
        <f>Q249*H249</f>
        <v>0</v>
      </c>
      <c r="S249" s="158">
        <v>2.7999999999999998E-4</v>
      </c>
      <c r="T249" s="159">
        <f>S249*H249</f>
        <v>5.0399999999999993E-3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0" t="s">
        <v>234</v>
      </c>
      <c r="AT249" s="160" t="s">
        <v>133</v>
      </c>
      <c r="AU249" s="160" t="s">
        <v>84</v>
      </c>
      <c r="AY249" s="18" t="s">
        <v>130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8" t="s">
        <v>81</v>
      </c>
      <c r="BK249" s="161">
        <f>ROUND(I249*H249,2)</f>
        <v>0</v>
      </c>
      <c r="BL249" s="18" t="s">
        <v>234</v>
      </c>
      <c r="BM249" s="160" t="s">
        <v>435</v>
      </c>
    </row>
    <row r="250" spans="1:65" s="2" customFormat="1" x14ac:dyDescent="0.2">
      <c r="A250" s="33"/>
      <c r="B250" s="34"/>
      <c r="C250" s="33"/>
      <c r="D250" s="162" t="s">
        <v>140</v>
      </c>
      <c r="E250" s="33"/>
      <c r="F250" s="163" t="s">
        <v>436</v>
      </c>
      <c r="G250" s="33"/>
      <c r="H250" s="33"/>
      <c r="I250" s="88"/>
      <c r="J250" s="33"/>
      <c r="K250" s="33"/>
      <c r="L250" s="34"/>
      <c r="M250" s="164"/>
      <c r="N250" s="165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140</v>
      </c>
      <c r="AU250" s="18" t="s">
        <v>84</v>
      </c>
    </row>
    <row r="251" spans="1:65" s="2" customFormat="1" ht="21.75" customHeight="1" x14ac:dyDescent="0.2">
      <c r="A251" s="33"/>
      <c r="B251" s="148"/>
      <c r="C251" s="149" t="s">
        <v>437</v>
      </c>
      <c r="D251" s="149" t="s">
        <v>133</v>
      </c>
      <c r="E251" s="150" t="s">
        <v>438</v>
      </c>
      <c r="F251" s="151" t="s">
        <v>439</v>
      </c>
      <c r="G251" s="152" t="s">
        <v>213</v>
      </c>
      <c r="H251" s="153">
        <v>12</v>
      </c>
      <c r="I251" s="154"/>
      <c r="J251" s="155">
        <f>ROUND(I251*H251,2)</f>
        <v>0</v>
      </c>
      <c r="K251" s="151" t="s">
        <v>3</v>
      </c>
      <c r="L251" s="34"/>
      <c r="M251" s="156" t="s">
        <v>3</v>
      </c>
      <c r="N251" s="157" t="s">
        <v>44</v>
      </c>
      <c r="O251" s="54"/>
      <c r="P251" s="158">
        <f>O251*H251</f>
        <v>0</v>
      </c>
      <c r="Q251" s="158">
        <v>1.2600000000000001E-3</v>
      </c>
      <c r="R251" s="158">
        <f>Q251*H251</f>
        <v>1.5120000000000001E-2</v>
      </c>
      <c r="S251" s="158">
        <v>0</v>
      </c>
      <c r="T251" s="15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0" t="s">
        <v>234</v>
      </c>
      <c r="AT251" s="160" t="s">
        <v>133</v>
      </c>
      <c r="AU251" s="160" t="s">
        <v>84</v>
      </c>
      <c r="AY251" s="18" t="s">
        <v>130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8" t="s">
        <v>81</v>
      </c>
      <c r="BK251" s="161">
        <f>ROUND(I251*H251,2)</f>
        <v>0</v>
      </c>
      <c r="BL251" s="18" t="s">
        <v>234</v>
      </c>
      <c r="BM251" s="160" t="s">
        <v>440</v>
      </c>
    </row>
    <row r="252" spans="1:65" s="2" customFormat="1" ht="19.5" x14ac:dyDescent="0.2">
      <c r="A252" s="33"/>
      <c r="B252" s="34"/>
      <c r="C252" s="33"/>
      <c r="D252" s="162" t="s">
        <v>140</v>
      </c>
      <c r="E252" s="33"/>
      <c r="F252" s="163" t="s">
        <v>439</v>
      </c>
      <c r="G252" s="33"/>
      <c r="H252" s="33"/>
      <c r="I252" s="88"/>
      <c r="J252" s="33"/>
      <c r="K252" s="33"/>
      <c r="L252" s="34"/>
      <c r="M252" s="164"/>
      <c r="N252" s="165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140</v>
      </c>
      <c r="AU252" s="18" t="s">
        <v>84</v>
      </c>
    </row>
    <row r="253" spans="1:65" s="2" customFormat="1" ht="21.75" customHeight="1" x14ac:dyDescent="0.2">
      <c r="A253" s="33"/>
      <c r="B253" s="148"/>
      <c r="C253" s="149" t="s">
        <v>441</v>
      </c>
      <c r="D253" s="149" t="s">
        <v>133</v>
      </c>
      <c r="E253" s="150" t="s">
        <v>442</v>
      </c>
      <c r="F253" s="151" t="s">
        <v>443</v>
      </c>
      <c r="G253" s="152" t="s">
        <v>213</v>
      </c>
      <c r="H253" s="153">
        <v>6</v>
      </c>
      <c r="I253" s="154"/>
      <c r="J253" s="155">
        <f>ROUND(I253*H253,2)</f>
        <v>0</v>
      </c>
      <c r="K253" s="151" t="s">
        <v>3</v>
      </c>
      <c r="L253" s="34"/>
      <c r="M253" s="156" t="s">
        <v>3</v>
      </c>
      <c r="N253" s="157" t="s">
        <v>44</v>
      </c>
      <c r="O253" s="54"/>
      <c r="P253" s="158">
        <f>O253*H253</f>
        <v>0</v>
      </c>
      <c r="Q253" s="158">
        <v>1.2600000000000001E-3</v>
      </c>
      <c r="R253" s="158">
        <f>Q253*H253</f>
        <v>7.5600000000000007E-3</v>
      </c>
      <c r="S253" s="158">
        <v>0</v>
      </c>
      <c r="T253" s="15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0" t="s">
        <v>234</v>
      </c>
      <c r="AT253" s="160" t="s">
        <v>133</v>
      </c>
      <c r="AU253" s="160" t="s">
        <v>84</v>
      </c>
      <c r="AY253" s="18" t="s">
        <v>130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8" t="s">
        <v>81</v>
      </c>
      <c r="BK253" s="161">
        <f>ROUND(I253*H253,2)</f>
        <v>0</v>
      </c>
      <c r="BL253" s="18" t="s">
        <v>234</v>
      </c>
      <c r="BM253" s="160" t="s">
        <v>444</v>
      </c>
    </row>
    <row r="254" spans="1:65" s="2" customFormat="1" ht="19.5" x14ac:dyDescent="0.2">
      <c r="A254" s="33"/>
      <c r="B254" s="34"/>
      <c r="C254" s="33"/>
      <c r="D254" s="162" t="s">
        <v>140</v>
      </c>
      <c r="E254" s="33"/>
      <c r="F254" s="163" t="s">
        <v>443</v>
      </c>
      <c r="G254" s="33"/>
      <c r="H254" s="33"/>
      <c r="I254" s="88"/>
      <c r="J254" s="33"/>
      <c r="K254" s="33"/>
      <c r="L254" s="34"/>
      <c r="M254" s="164"/>
      <c r="N254" s="165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140</v>
      </c>
      <c r="AU254" s="18" t="s">
        <v>84</v>
      </c>
    </row>
    <row r="255" spans="1:65" s="2" customFormat="1" ht="16.5" customHeight="1" x14ac:dyDescent="0.2">
      <c r="A255" s="33"/>
      <c r="B255" s="148"/>
      <c r="C255" s="149" t="s">
        <v>445</v>
      </c>
      <c r="D255" s="149" t="s">
        <v>133</v>
      </c>
      <c r="E255" s="150" t="s">
        <v>446</v>
      </c>
      <c r="F255" s="151" t="s">
        <v>447</v>
      </c>
      <c r="G255" s="152" t="s">
        <v>213</v>
      </c>
      <c r="H255" s="153">
        <v>18</v>
      </c>
      <c r="I255" s="154"/>
      <c r="J255" s="155">
        <f>ROUND(I255*H255,2)</f>
        <v>0</v>
      </c>
      <c r="K255" s="151" t="s">
        <v>137</v>
      </c>
      <c r="L255" s="34"/>
      <c r="M255" s="156" t="s">
        <v>3</v>
      </c>
      <c r="N255" s="157" t="s">
        <v>44</v>
      </c>
      <c r="O255" s="54"/>
      <c r="P255" s="158">
        <f>O255*H255</f>
        <v>0</v>
      </c>
      <c r="Q255" s="158">
        <v>9.0000000000000006E-5</v>
      </c>
      <c r="R255" s="158">
        <f>Q255*H255</f>
        <v>1.6200000000000001E-3</v>
      </c>
      <c r="S255" s="158">
        <v>0</v>
      </c>
      <c r="T255" s="15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0" t="s">
        <v>234</v>
      </c>
      <c r="AT255" s="160" t="s">
        <v>133</v>
      </c>
      <c r="AU255" s="160" t="s">
        <v>84</v>
      </c>
      <c r="AY255" s="18" t="s">
        <v>130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8" t="s">
        <v>81</v>
      </c>
      <c r="BK255" s="161">
        <f>ROUND(I255*H255,2)</f>
        <v>0</v>
      </c>
      <c r="BL255" s="18" t="s">
        <v>234</v>
      </c>
      <c r="BM255" s="160" t="s">
        <v>448</v>
      </c>
    </row>
    <row r="256" spans="1:65" s="2" customFormat="1" ht="19.5" x14ac:dyDescent="0.2">
      <c r="A256" s="33"/>
      <c r="B256" s="34"/>
      <c r="C256" s="33"/>
      <c r="D256" s="162" t="s">
        <v>140</v>
      </c>
      <c r="E256" s="33"/>
      <c r="F256" s="163" t="s">
        <v>449</v>
      </c>
      <c r="G256" s="33"/>
      <c r="H256" s="33"/>
      <c r="I256" s="88"/>
      <c r="J256" s="33"/>
      <c r="K256" s="33"/>
      <c r="L256" s="34"/>
      <c r="M256" s="164"/>
      <c r="N256" s="165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140</v>
      </c>
      <c r="AU256" s="18" t="s">
        <v>84</v>
      </c>
    </row>
    <row r="257" spans="1:65" s="2" customFormat="1" ht="16.5" customHeight="1" x14ac:dyDescent="0.2">
      <c r="A257" s="33"/>
      <c r="B257" s="148"/>
      <c r="C257" s="149" t="s">
        <v>450</v>
      </c>
      <c r="D257" s="149" t="s">
        <v>133</v>
      </c>
      <c r="E257" s="150" t="s">
        <v>451</v>
      </c>
      <c r="F257" s="151" t="s">
        <v>452</v>
      </c>
      <c r="G257" s="152" t="s">
        <v>453</v>
      </c>
      <c r="H257" s="153">
        <v>6</v>
      </c>
      <c r="I257" s="154"/>
      <c r="J257" s="155">
        <f>ROUND(I257*H257,2)</f>
        <v>0</v>
      </c>
      <c r="K257" s="151" t="s">
        <v>137</v>
      </c>
      <c r="L257" s="34"/>
      <c r="M257" s="156" t="s">
        <v>3</v>
      </c>
      <c r="N257" s="157" t="s">
        <v>44</v>
      </c>
      <c r="O257" s="54"/>
      <c r="P257" s="158">
        <f>O257*H257</f>
        <v>0</v>
      </c>
      <c r="Q257" s="158">
        <v>4.2999999999999999E-4</v>
      </c>
      <c r="R257" s="158">
        <f>Q257*H257</f>
        <v>2.5799999999999998E-3</v>
      </c>
      <c r="S257" s="158">
        <v>0</v>
      </c>
      <c r="T257" s="15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0" t="s">
        <v>234</v>
      </c>
      <c r="AT257" s="160" t="s">
        <v>133</v>
      </c>
      <c r="AU257" s="160" t="s">
        <v>84</v>
      </c>
      <c r="AY257" s="18" t="s">
        <v>130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8" t="s">
        <v>81</v>
      </c>
      <c r="BK257" s="161">
        <f>ROUND(I257*H257,2)</f>
        <v>0</v>
      </c>
      <c r="BL257" s="18" t="s">
        <v>234</v>
      </c>
      <c r="BM257" s="160" t="s">
        <v>454</v>
      </c>
    </row>
    <row r="258" spans="1:65" s="2" customFormat="1" x14ac:dyDescent="0.2">
      <c r="A258" s="33"/>
      <c r="B258" s="34"/>
      <c r="C258" s="33"/>
      <c r="D258" s="162" t="s">
        <v>140</v>
      </c>
      <c r="E258" s="33"/>
      <c r="F258" s="163" t="s">
        <v>455</v>
      </c>
      <c r="G258" s="33"/>
      <c r="H258" s="33"/>
      <c r="I258" s="88"/>
      <c r="J258" s="33"/>
      <c r="K258" s="33"/>
      <c r="L258" s="34"/>
      <c r="M258" s="164"/>
      <c r="N258" s="165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140</v>
      </c>
      <c r="AU258" s="18" t="s">
        <v>84</v>
      </c>
    </row>
    <row r="259" spans="1:65" s="2" customFormat="1" ht="16.5" customHeight="1" x14ac:dyDescent="0.2">
      <c r="A259" s="33"/>
      <c r="B259" s="148"/>
      <c r="C259" s="149" t="s">
        <v>456</v>
      </c>
      <c r="D259" s="149" t="s">
        <v>133</v>
      </c>
      <c r="E259" s="150" t="s">
        <v>457</v>
      </c>
      <c r="F259" s="151" t="s">
        <v>458</v>
      </c>
      <c r="G259" s="152" t="s">
        <v>459</v>
      </c>
      <c r="H259" s="153">
        <v>1</v>
      </c>
      <c r="I259" s="154"/>
      <c r="J259" s="155">
        <f>ROUND(I259*H259,2)</f>
        <v>0</v>
      </c>
      <c r="K259" s="151" t="s">
        <v>137</v>
      </c>
      <c r="L259" s="34"/>
      <c r="M259" s="156" t="s">
        <v>3</v>
      </c>
      <c r="N259" s="157" t="s">
        <v>44</v>
      </c>
      <c r="O259" s="54"/>
      <c r="P259" s="158">
        <f>O259*H259</f>
        <v>0</v>
      </c>
      <c r="Q259" s="158">
        <v>1.2999999999999999E-4</v>
      </c>
      <c r="R259" s="158">
        <f>Q259*H259</f>
        <v>1.2999999999999999E-4</v>
      </c>
      <c r="S259" s="158">
        <v>0</v>
      </c>
      <c r="T259" s="15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0" t="s">
        <v>234</v>
      </c>
      <c r="AT259" s="160" t="s">
        <v>133</v>
      </c>
      <c r="AU259" s="160" t="s">
        <v>84</v>
      </c>
      <c r="AY259" s="18" t="s">
        <v>130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8" t="s">
        <v>81</v>
      </c>
      <c r="BK259" s="161">
        <f>ROUND(I259*H259,2)</f>
        <v>0</v>
      </c>
      <c r="BL259" s="18" t="s">
        <v>234</v>
      </c>
      <c r="BM259" s="160" t="s">
        <v>460</v>
      </c>
    </row>
    <row r="260" spans="1:65" s="2" customFormat="1" x14ac:dyDescent="0.2">
      <c r="A260" s="33"/>
      <c r="B260" s="34"/>
      <c r="C260" s="33"/>
      <c r="D260" s="162" t="s">
        <v>140</v>
      </c>
      <c r="E260" s="33"/>
      <c r="F260" s="163" t="s">
        <v>461</v>
      </c>
      <c r="G260" s="33"/>
      <c r="H260" s="33"/>
      <c r="I260" s="88"/>
      <c r="J260" s="33"/>
      <c r="K260" s="33"/>
      <c r="L260" s="34"/>
      <c r="M260" s="164"/>
      <c r="N260" s="165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140</v>
      </c>
      <c r="AU260" s="18" t="s">
        <v>84</v>
      </c>
    </row>
    <row r="261" spans="1:65" s="2" customFormat="1" ht="16.5" customHeight="1" x14ac:dyDescent="0.2">
      <c r="A261" s="33"/>
      <c r="B261" s="148"/>
      <c r="C261" s="182" t="s">
        <v>462</v>
      </c>
      <c r="D261" s="182" t="s">
        <v>313</v>
      </c>
      <c r="E261" s="183" t="s">
        <v>463</v>
      </c>
      <c r="F261" s="184" t="s">
        <v>464</v>
      </c>
      <c r="G261" s="185" t="s">
        <v>242</v>
      </c>
      <c r="H261" s="186">
        <v>1</v>
      </c>
      <c r="I261" s="187"/>
      <c r="J261" s="188">
        <f>ROUND(I261*H261,2)</f>
        <v>0</v>
      </c>
      <c r="K261" s="184" t="s">
        <v>3</v>
      </c>
      <c r="L261" s="189"/>
      <c r="M261" s="190" t="s">
        <v>3</v>
      </c>
      <c r="N261" s="191" t="s">
        <v>44</v>
      </c>
      <c r="O261" s="54"/>
      <c r="P261" s="158">
        <f>O261*H261</f>
        <v>0</v>
      </c>
      <c r="Q261" s="158">
        <v>1.4300000000000001E-3</v>
      </c>
      <c r="R261" s="158">
        <f>Q261*H261</f>
        <v>1.4300000000000001E-3</v>
      </c>
      <c r="S261" s="158">
        <v>0</v>
      </c>
      <c r="T261" s="15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0" t="s">
        <v>316</v>
      </c>
      <c r="AT261" s="160" t="s">
        <v>313</v>
      </c>
      <c r="AU261" s="160" t="s">
        <v>84</v>
      </c>
      <c r="AY261" s="18" t="s">
        <v>130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8" t="s">
        <v>81</v>
      </c>
      <c r="BK261" s="161">
        <f>ROUND(I261*H261,2)</f>
        <v>0</v>
      </c>
      <c r="BL261" s="18" t="s">
        <v>234</v>
      </c>
      <c r="BM261" s="160" t="s">
        <v>465</v>
      </c>
    </row>
    <row r="262" spans="1:65" s="2" customFormat="1" x14ac:dyDescent="0.2">
      <c r="A262" s="33"/>
      <c r="B262" s="34"/>
      <c r="C262" s="33"/>
      <c r="D262" s="162" t="s">
        <v>140</v>
      </c>
      <c r="E262" s="33"/>
      <c r="F262" s="163" t="s">
        <v>464</v>
      </c>
      <c r="G262" s="33"/>
      <c r="H262" s="33"/>
      <c r="I262" s="88"/>
      <c r="J262" s="33"/>
      <c r="K262" s="33"/>
      <c r="L262" s="34"/>
      <c r="M262" s="164"/>
      <c r="N262" s="165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140</v>
      </c>
      <c r="AU262" s="18" t="s">
        <v>84</v>
      </c>
    </row>
    <row r="263" spans="1:65" s="2" customFormat="1" ht="16.5" customHeight="1" x14ac:dyDescent="0.2">
      <c r="A263" s="33"/>
      <c r="B263" s="148"/>
      <c r="C263" s="149" t="s">
        <v>466</v>
      </c>
      <c r="D263" s="149" t="s">
        <v>133</v>
      </c>
      <c r="E263" s="150" t="s">
        <v>467</v>
      </c>
      <c r="F263" s="151" t="s">
        <v>468</v>
      </c>
      <c r="G263" s="152" t="s">
        <v>213</v>
      </c>
      <c r="H263" s="153">
        <v>18</v>
      </c>
      <c r="I263" s="154"/>
      <c r="J263" s="155">
        <f>ROUND(I263*H263,2)</f>
        <v>0</v>
      </c>
      <c r="K263" s="151" t="s">
        <v>137</v>
      </c>
      <c r="L263" s="34"/>
      <c r="M263" s="156" t="s">
        <v>3</v>
      </c>
      <c r="N263" s="157" t="s">
        <v>44</v>
      </c>
      <c r="O263" s="54"/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0" t="s">
        <v>234</v>
      </c>
      <c r="AT263" s="160" t="s">
        <v>133</v>
      </c>
      <c r="AU263" s="160" t="s">
        <v>84</v>
      </c>
      <c r="AY263" s="18" t="s">
        <v>130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8" t="s">
        <v>81</v>
      </c>
      <c r="BK263" s="161">
        <f>ROUND(I263*H263,2)</f>
        <v>0</v>
      </c>
      <c r="BL263" s="18" t="s">
        <v>234</v>
      </c>
      <c r="BM263" s="160" t="s">
        <v>469</v>
      </c>
    </row>
    <row r="264" spans="1:65" s="2" customFormat="1" x14ac:dyDescent="0.2">
      <c r="A264" s="33"/>
      <c r="B264" s="34"/>
      <c r="C264" s="33"/>
      <c r="D264" s="162" t="s">
        <v>140</v>
      </c>
      <c r="E264" s="33"/>
      <c r="F264" s="163" t="s">
        <v>468</v>
      </c>
      <c r="G264" s="33"/>
      <c r="H264" s="33"/>
      <c r="I264" s="88"/>
      <c r="J264" s="33"/>
      <c r="K264" s="33"/>
      <c r="L264" s="34"/>
      <c r="M264" s="164"/>
      <c r="N264" s="165"/>
      <c r="O264" s="54"/>
      <c r="P264" s="54"/>
      <c r="Q264" s="54"/>
      <c r="R264" s="54"/>
      <c r="S264" s="54"/>
      <c r="T264" s="55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140</v>
      </c>
      <c r="AU264" s="18" t="s">
        <v>84</v>
      </c>
    </row>
    <row r="265" spans="1:65" s="2" customFormat="1" ht="16.5" customHeight="1" x14ac:dyDescent="0.2">
      <c r="A265" s="33"/>
      <c r="B265" s="148"/>
      <c r="C265" s="149" t="s">
        <v>470</v>
      </c>
      <c r="D265" s="149" t="s">
        <v>133</v>
      </c>
      <c r="E265" s="150" t="s">
        <v>471</v>
      </c>
      <c r="F265" s="151" t="s">
        <v>472</v>
      </c>
      <c r="G265" s="152" t="s">
        <v>213</v>
      </c>
      <c r="H265" s="153">
        <v>18</v>
      </c>
      <c r="I265" s="154"/>
      <c r="J265" s="155">
        <f>ROUND(I265*H265,2)</f>
        <v>0</v>
      </c>
      <c r="K265" s="151" t="s">
        <v>137</v>
      </c>
      <c r="L265" s="34"/>
      <c r="M265" s="156" t="s">
        <v>3</v>
      </c>
      <c r="N265" s="157" t="s">
        <v>44</v>
      </c>
      <c r="O265" s="54"/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0" t="s">
        <v>234</v>
      </c>
      <c r="AT265" s="160" t="s">
        <v>133</v>
      </c>
      <c r="AU265" s="160" t="s">
        <v>84</v>
      </c>
      <c r="AY265" s="18" t="s">
        <v>130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8" t="s">
        <v>81</v>
      </c>
      <c r="BK265" s="161">
        <f>ROUND(I265*H265,2)</f>
        <v>0</v>
      </c>
      <c r="BL265" s="18" t="s">
        <v>234</v>
      </c>
      <c r="BM265" s="160" t="s">
        <v>473</v>
      </c>
    </row>
    <row r="266" spans="1:65" s="2" customFormat="1" x14ac:dyDescent="0.2">
      <c r="A266" s="33"/>
      <c r="B266" s="34"/>
      <c r="C266" s="33"/>
      <c r="D266" s="162" t="s">
        <v>140</v>
      </c>
      <c r="E266" s="33"/>
      <c r="F266" s="163" t="s">
        <v>474</v>
      </c>
      <c r="G266" s="33"/>
      <c r="H266" s="33"/>
      <c r="I266" s="88"/>
      <c r="J266" s="33"/>
      <c r="K266" s="33"/>
      <c r="L266" s="34"/>
      <c r="M266" s="164"/>
      <c r="N266" s="165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140</v>
      </c>
      <c r="AU266" s="18" t="s">
        <v>84</v>
      </c>
    </row>
    <row r="267" spans="1:65" s="2" customFormat="1" ht="16.5" customHeight="1" x14ac:dyDescent="0.2">
      <c r="A267" s="33"/>
      <c r="B267" s="148"/>
      <c r="C267" s="149" t="s">
        <v>144</v>
      </c>
      <c r="D267" s="149" t="s">
        <v>133</v>
      </c>
      <c r="E267" s="150" t="s">
        <v>475</v>
      </c>
      <c r="F267" s="151" t="s">
        <v>476</v>
      </c>
      <c r="G267" s="152" t="s">
        <v>242</v>
      </c>
      <c r="H267" s="153">
        <v>3</v>
      </c>
      <c r="I267" s="154"/>
      <c r="J267" s="155">
        <f>ROUND(I267*H267,2)</f>
        <v>0</v>
      </c>
      <c r="K267" s="151" t="s">
        <v>3</v>
      </c>
      <c r="L267" s="34"/>
      <c r="M267" s="156" t="s">
        <v>3</v>
      </c>
      <c r="N267" s="157" t="s">
        <v>44</v>
      </c>
      <c r="O267" s="54"/>
      <c r="P267" s="158">
        <f>O267*H267</f>
        <v>0</v>
      </c>
      <c r="Q267" s="158">
        <v>5.0000000000000002E-5</v>
      </c>
      <c r="R267" s="158">
        <f>Q267*H267</f>
        <v>1.5000000000000001E-4</v>
      </c>
      <c r="S267" s="158">
        <v>0</v>
      </c>
      <c r="T267" s="15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0" t="s">
        <v>234</v>
      </c>
      <c r="AT267" s="160" t="s">
        <v>133</v>
      </c>
      <c r="AU267" s="160" t="s">
        <v>84</v>
      </c>
      <c r="AY267" s="18" t="s">
        <v>130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8" t="s">
        <v>81</v>
      </c>
      <c r="BK267" s="161">
        <f>ROUND(I267*H267,2)</f>
        <v>0</v>
      </c>
      <c r="BL267" s="18" t="s">
        <v>234</v>
      </c>
      <c r="BM267" s="160" t="s">
        <v>477</v>
      </c>
    </row>
    <row r="268" spans="1:65" s="2" customFormat="1" x14ac:dyDescent="0.2">
      <c r="A268" s="33"/>
      <c r="B268" s="34"/>
      <c r="C268" s="33"/>
      <c r="D268" s="162" t="s">
        <v>140</v>
      </c>
      <c r="E268" s="33"/>
      <c r="F268" s="163" t="s">
        <v>476</v>
      </c>
      <c r="G268" s="33"/>
      <c r="H268" s="33"/>
      <c r="I268" s="88"/>
      <c r="J268" s="33"/>
      <c r="K268" s="33"/>
      <c r="L268" s="34"/>
      <c r="M268" s="164"/>
      <c r="N268" s="165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140</v>
      </c>
      <c r="AU268" s="18" t="s">
        <v>84</v>
      </c>
    </row>
    <row r="269" spans="1:65" s="2" customFormat="1" ht="16.5" customHeight="1" x14ac:dyDescent="0.2">
      <c r="A269" s="33"/>
      <c r="B269" s="148"/>
      <c r="C269" s="149" t="s">
        <v>478</v>
      </c>
      <c r="D269" s="149" t="s">
        <v>133</v>
      </c>
      <c r="E269" s="150" t="s">
        <v>479</v>
      </c>
      <c r="F269" s="151" t="s">
        <v>480</v>
      </c>
      <c r="G269" s="152" t="s">
        <v>262</v>
      </c>
      <c r="H269" s="153">
        <v>2.9000000000000001E-2</v>
      </c>
      <c r="I269" s="154"/>
      <c r="J269" s="155">
        <f>ROUND(I269*H269,2)</f>
        <v>0</v>
      </c>
      <c r="K269" s="151" t="s">
        <v>137</v>
      </c>
      <c r="L269" s="34"/>
      <c r="M269" s="156" t="s">
        <v>3</v>
      </c>
      <c r="N269" s="157" t="s">
        <v>44</v>
      </c>
      <c r="O269" s="54"/>
      <c r="P269" s="158">
        <f>O269*H269</f>
        <v>0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0" t="s">
        <v>234</v>
      </c>
      <c r="AT269" s="160" t="s">
        <v>133</v>
      </c>
      <c r="AU269" s="160" t="s">
        <v>84</v>
      </c>
      <c r="AY269" s="18" t="s">
        <v>130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8" t="s">
        <v>81</v>
      </c>
      <c r="BK269" s="161">
        <f>ROUND(I269*H269,2)</f>
        <v>0</v>
      </c>
      <c r="BL269" s="18" t="s">
        <v>234</v>
      </c>
      <c r="BM269" s="160" t="s">
        <v>481</v>
      </c>
    </row>
    <row r="270" spans="1:65" s="2" customFormat="1" ht="19.5" x14ac:dyDescent="0.2">
      <c r="A270" s="33"/>
      <c r="B270" s="34"/>
      <c r="C270" s="33"/>
      <c r="D270" s="162" t="s">
        <v>140</v>
      </c>
      <c r="E270" s="33"/>
      <c r="F270" s="163" t="s">
        <v>482</v>
      </c>
      <c r="G270" s="33"/>
      <c r="H270" s="33"/>
      <c r="I270" s="88"/>
      <c r="J270" s="33"/>
      <c r="K270" s="33"/>
      <c r="L270" s="34"/>
      <c r="M270" s="164"/>
      <c r="N270" s="165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140</v>
      </c>
      <c r="AU270" s="18" t="s">
        <v>84</v>
      </c>
    </row>
    <row r="271" spans="1:65" s="2" customFormat="1" ht="16.5" customHeight="1" x14ac:dyDescent="0.2">
      <c r="A271" s="33"/>
      <c r="B271" s="148"/>
      <c r="C271" s="149" t="s">
        <v>169</v>
      </c>
      <c r="D271" s="149" t="s">
        <v>133</v>
      </c>
      <c r="E271" s="150" t="s">
        <v>483</v>
      </c>
      <c r="F271" s="151" t="s">
        <v>484</v>
      </c>
      <c r="G271" s="152" t="s">
        <v>262</v>
      </c>
      <c r="H271" s="153">
        <v>2.9000000000000001E-2</v>
      </c>
      <c r="I271" s="154"/>
      <c r="J271" s="155">
        <f>ROUND(I271*H271,2)</f>
        <v>0</v>
      </c>
      <c r="K271" s="151" t="s">
        <v>137</v>
      </c>
      <c r="L271" s="34"/>
      <c r="M271" s="156" t="s">
        <v>3</v>
      </c>
      <c r="N271" s="157" t="s">
        <v>44</v>
      </c>
      <c r="O271" s="54"/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0" t="s">
        <v>234</v>
      </c>
      <c r="AT271" s="160" t="s">
        <v>133</v>
      </c>
      <c r="AU271" s="160" t="s">
        <v>84</v>
      </c>
      <c r="AY271" s="18" t="s">
        <v>130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8" t="s">
        <v>81</v>
      </c>
      <c r="BK271" s="161">
        <f>ROUND(I271*H271,2)</f>
        <v>0</v>
      </c>
      <c r="BL271" s="18" t="s">
        <v>234</v>
      </c>
      <c r="BM271" s="160" t="s">
        <v>485</v>
      </c>
    </row>
    <row r="272" spans="1:65" s="2" customFormat="1" ht="19.5" x14ac:dyDescent="0.2">
      <c r="A272" s="33"/>
      <c r="B272" s="34"/>
      <c r="C272" s="33"/>
      <c r="D272" s="162" t="s">
        <v>140</v>
      </c>
      <c r="E272" s="33"/>
      <c r="F272" s="163" t="s">
        <v>486</v>
      </c>
      <c r="G272" s="33"/>
      <c r="H272" s="33"/>
      <c r="I272" s="88"/>
      <c r="J272" s="33"/>
      <c r="K272" s="33"/>
      <c r="L272" s="34"/>
      <c r="M272" s="164"/>
      <c r="N272" s="165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140</v>
      </c>
      <c r="AU272" s="18" t="s">
        <v>84</v>
      </c>
    </row>
    <row r="273" spans="1:65" s="12" customFormat="1" ht="22.9" customHeight="1" x14ac:dyDescent="0.2">
      <c r="B273" s="135"/>
      <c r="D273" s="136" t="s">
        <v>72</v>
      </c>
      <c r="E273" s="146" t="s">
        <v>487</v>
      </c>
      <c r="F273" s="146" t="s">
        <v>488</v>
      </c>
      <c r="I273" s="138"/>
      <c r="J273" s="147">
        <f>BK273</f>
        <v>0</v>
      </c>
      <c r="L273" s="135"/>
      <c r="M273" s="140"/>
      <c r="N273" s="141"/>
      <c r="O273" s="141"/>
      <c r="P273" s="142">
        <f>SUM(P274:P331)</f>
        <v>0</v>
      </c>
      <c r="Q273" s="141"/>
      <c r="R273" s="142">
        <f>SUM(R274:R331)</f>
        <v>0.26006039999999997</v>
      </c>
      <c r="S273" s="141"/>
      <c r="T273" s="143">
        <f>SUM(T274:T331)</f>
        <v>0.32408999999999999</v>
      </c>
      <c r="AR273" s="136" t="s">
        <v>84</v>
      </c>
      <c r="AT273" s="144" t="s">
        <v>72</v>
      </c>
      <c r="AU273" s="144" t="s">
        <v>81</v>
      </c>
      <c r="AY273" s="136" t="s">
        <v>130</v>
      </c>
      <c r="BK273" s="145">
        <f>SUM(BK274:BK331)</f>
        <v>0</v>
      </c>
    </row>
    <row r="274" spans="1:65" s="2" customFormat="1" ht="16.5" customHeight="1" x14ac:dyDescent="0.2">
      <c r="A274" s="33"/>
      <c r="B274" s="148"/>
      <c r="C274" s="149" t="s">
        <v>489</v>
      </c>
      <c r="D274" s="149" t="s">
        <v>133</v>
      </c>
      <c r="E274" s="150" t="s">
        <v>490</v>
      </c>
      <c r="F274" s="151" t="s">
        <v>491</v>
      </c>
      <c r="G274" s="152" t="s">
        <v>459</v>
      </c>
      <c r="H274" s="153">
        <v>5</v>
      </c>
      <c r="I274" s="154"/>
      <c r="J274" s="155">
        <f>ROUND(I274*H274,2)</f>
        <v>0</v>
      </c>
      <c r="K274" s="151" t="s">
        <v>137</v>
      </c>
      <c r="L274" s="34"/>
      <c r="M274" s="156" t="s">
        <v>3</v>
      </c>
      <c r="N274" s="157" t="s">
        <v>44</v>
      </c>
      <c r="O274" s="54"/>
      <c r="P274" s="158">
        <f>O274*H274</f>
        <v>0</v>
      </c>
      <c r="Q274" s="158">
        <v>0</v>
      </c>
      <c r="R274" s="158">
        <f>Q274*H274</f>
        <v>0</v>
      </c>
      <c r="S274" s="158">
        <v>1.933E-2</v>
      </c>
      <c r="T274" s="159">
        <f>S274*H274</f>
        <v>9.665E-2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0" t="s">
        <v>234</v>
      </c>
      <c r="AT274" s="160" t="s">
        <v>133</v>
      </c>
      <c r="AU274" s="160" t="s">
        <v>84</v>
      </c>
      <c r="AY274" s="18" t="s">
        <v>130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8" t="s">
        <v>81</v>
      </c>
      <c r="BK274" s="161">
        <f>ROUND(I274*H274,2)</f>
        <v>0</v>
      </c>
      <c r="BL274" s="18" t="s">
        <v>234</v>
      </c>
      <c r="BM274" s="160" t="s">
        <v>492</v>
      </c>
    </row>
    <row r="275" spans="1:65" s="2" customFormat="1" x14ac:dyDescent="0.2">
      <c r="A275" s="33"/>
      <c r="B275" s="34"/>
      <c r="C275" s="33"/>
      <c r="D275" s="162" t="s">
        <v>140</v>
      </c>
      <c r="E275" s="33"/>
      <c r="F275" s="163" t="s">
        <v>493</v>
      </c>
      <c r="G275" s="33"/>
      <c r="H275" s="33"/>
      <c r="I275" s="88"/>
      <c r="J275" s="33"/>
      <c r="K275" s="33"/>
      <c r="L275" s="34"/>
      <c r="M275" s="164"/>
      <c r="N275" s="165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140</v>
      </c>
      <c r="AU275" s="18" t="s">
        <v>84</v>
      </c>
    </row>
    <row r="276" spans="1:65" s="2" customFormat="1" ht="16.5" customHeight="1" x14ac:dyDescent="0.2">
      <c r="A276" s="33"/>
      <c r="B276" s="148"/>
      <c r="C276" s="149" t="s">
        <v>494</v>
      </c>
      <c r="D276" s="149" t="s">
        <v>133</v>
      </c>
      <c r="E276" s="150" t="s">
        <v>495</v>
      </c>
      <c r="F276" s="151" t="s">
        <v>496</v>
      </c>
      <c r="G276" s="152" t="s">
        <v>459</v>
      </c>
      <c r="H276" s="153">
        <v>1</v>
      </c>
      <c r="I276" s="154"/>
      <c r="J276" s="155">
        <f>ROUND(I276*H276,2)</f>
        <v>0</v>
      </c>
      <c r="K276" s="151" t="s">
        <v>137</v>
      </c>
      <c r="L276" s="34"/>
      <c r="M276" s="156" t="s">
        <v>3</v>
      </c>
      <c r="N276" s="157" t="s">
        <v>44</v>
      </c>
      <c r="O276" s="54"/>
      <c r="P276" s="158">
        <f>O276*H276</f>
        <v>0</v>
      </c>
      <c r="Q276" s="158">
        <v>0</v>
      </c>
      <c r="R276" s="158">
        <f>Q276*H276</f>
        <v>0</v>
      </c>
      <c r="S276" s="158">
        <v>1.107E-2</v>
      </c>
      <c r="T276" s="159">
        <f>S276*H276</f>
        <v>1.107E-2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0" t="s">
        <v>234</v>
      </c>
      <c r="AT276" s="160" t="s">
        <v>133</v>
      </c>
      <c r="AU276" s="160" t="s">
        <v>84</v>
      </c>
      <c r="AY276" s="18" t="s">
        <v>130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8" t="s">
        <v>81</v>
      </c>
      <c r="BK276" s="161">
        <f>ROUND(I276*H276,2)</f>
        <v>0</v>
      </c>
      <c r="BL276" s="18" t="s">
        <v>234</v>
      </c>
      <c r="BM276" s="160" t="s">
        <v>497</v>
      </c>
    </row>
    <row r="277" spans="1:65" s="2" customFormat="1" x14ac:dyDescent="0.2">
      <c r="A277" s="33"/>
      <c r="B277" s="34"/>
      <c r="C277" s="33"/>
      <c r="D277" s="162" t="s">
        <v>140</v>
      </c>
      <c r="E277" s="33"/>
      <c r="F277" s="163" t="s">
        <v>498</v>
      </c>
      <c r="G277" s="33"/>
      <c r="H277" s="33"/>
      <c r="I277" s="88"/>
      <c r="J277" s="33"/>
      <c r="K277" s="33"/>
      <c r="L277" s="34"/>
      <c r="M277" s="164"/>
      <c r="N277" s="165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140</v>
      </c>
      <c r="AU277" s="18" t="s">
        <v>84</v>
      </c>
    </row>
    <row r="278" spans="1:65" s="2" customFormat="1" ht="16.5" customHeight="1" x14ac:dyDescent="0.2">
      <c r="A278" s="33"/>
      <c r="B278" s="148"/>
      <c r="C278" s="149" t="s">
        <v>499</v>
      </c>
      <c r="D278" s="149" t="s">
        <v>133</v>
      </c>
      <c r="E278" s="150" t="s">
        <v>500</v>
      </c>
      <c r="F278" s="151" t="s">
        <v>501</v>
      </c>
      <c r="G278" s="152" t="s">
        <v>459</v>
      </c>
      <c r="H278" s="153">
        <v>6</v>
      </c>
      <c r="I278" s="154"/>
      <c r="J278" s="155">
        <f>ROUND(I278*H278,2)</f>
        <v>0</v>
      </c>
      <c r="K278" s="151" t="s">
        <v>137</v>
      </c>
      <c r="L278" s="34"/>
      <c r="M278" s="156" t="s">
        <v>3</v>
      </c>
      <c r="N278" s="157" t="s">
        <v>44</v>
      </c>
      <c r="O278" s="54"/>
      <c r="P278" s="158">
        <f>O278*H278</f>
        <v>0</v>
      </c>
      <c r="Q278" s="158">
        <v>0</v>
      </c>
      <c r="R278" s="158">
        <f>Q278*H278</f>
        <v>0</v>
      </c>
      <c r="S278" s="158">
        <v>1.9460000000000002E-2</v>
      </c>
      <c r="T278" s="159">
        <f>S278*H278</f>
        <v>0.11676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0" t="s">
        <v>234</v>
      </c>
      <c r="AT278" s="160" t="s">
        <v>133</v>
      </c>
      <c r="AU278" s="160" t="s">
        <v>84</v>
      </c>
      <c r="AY278" s="18" t="s">
        <v>130</v>
      </c>
      <c r="BE278" s="161">
        <f>IF(N278="základní",J278,0)</f>
        <v>0</v>
      </c>
      <c r="BF278" s="161">
        <f>IF(N278="snížená",J278,0)</f>
        <v>0</v>
      </c>
      <c r="BG278" s="161">
        <f>IF(N278="zákl. přenesená",J278,0)</f>
        <v>0</v>
      </c>
      <c r="BH278" s="161">
        <f>IF(N278="sníž. přenesená",J278,0)</f>
        <v>0</v>
      </c>
      <c r="BI278" s="161">
        <f>IF(N278="nulová",J278,0)</f>
        <v>0</v>
      </c>
      <c r="BJ278" s="18" t="s">
        <v>81</v>
      </c>
      <c r="BK278" s="161">
        <f>ROUND(I278*H278,2)</f>
        <v>0</v>
      </c>
      <c r="BL278" s="18" t="s">
        <v>234</v>
      </c>
      <c r="BM278" s="160" t="s">
        <v>502</v>
      </c>
    </row>
    <row r="279" spans="1:65" s="2" customFormat="1" x14ac:dyDescent="0.2">
      <c r="A279" s="33"/>
      <c r="B279" s="34"/>
      <c r="C279" s="33"/>
      <c r="D279" s="162" t="s">
        <v>140</v>
      </c>
      <c r="E279" s="33"/>
      <c r="F279" s="163" t="s">
        <v>503</v>
      </c>
      <c r="G279" s="33"/>
      <c r="H279" s="33"/>
      <c r="I279" s="88"/>
      <c r="J279" s="33"/>
      <c r="K279" s="33"/>
      <c r="L279" s="34"/>
      <c r="M279" s="164"/>
      <c r="N279" s="165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140</v>
      </c>
      <c r="AU279" s="18" t="s">
        <v>84</v>
      </c>
    </row>
    <row r="280" spans="1:65" s="2" customFormat="1" ht="16.5" customHeight="1" x14ac:dyDescent="0.2">
      <c r="A280" s="33"/>
      <c r="B280" s="148"/>
      <c r="C280" s="149" t="s">
        <v>504</v>
      </c>
      <c r="D280" s="149" t="s">
        <v>133</v>
      </c>
      <c r="E280" s="150" t="s">
        <v>505</v>
      </c>
      <c r="F280" s="151" t="s">
        <v>506</v>
      </c>
      <c r="G280" s="152" t="s">
        <v>459</v>
      </c>
      <c r="H280" s="153">
        <v>6</v>
      </c>
      <c r="I280" s="154"/>
      <c r="J280" s="155">
        <f>ROUND(I280*H280,2)</f>
        <v>0</v>
      </c>
      <c r="K280" s="151" t="s">
        <v>137</v>
      </c>
      <c r="L280" s="34"/>
      <c r="M280" s="156" t="s">
        <v>3</v>
      </c>
      <c r="N280" s="157" t="s">
        <v>44</v>
      </c>
      <c r="O280" s="54"/>
      <c r="P280" s="158">
        <f>O280*H280</f>
        <v>0</v>
      </c>
      <c r="Q280" s="158">
        <v>0</v>
      </c>
      <c r="R280" s="158">
        <f>Q280*H280</f>
        <v>0</v>
      </c>
      <c r="S280" s="158">
        <v>1.56E-3</v>
      </c>
      <c r="T280" s="159">
        <f>S280*H280</f>
        <v>9.3600000000000003E-3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0" t="s">
        <v>234</v>
      </c>
      <c r="AT280" s="160" t="s">
        <v>133</v>
      </c>
      <c r="AU280" s="160" t="s">
        <v>84</v>
      </c>
      <c r="AY280" s="18" t="s">
        <v>130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8" t="s">
        <v>81</v>
      </c>
      <c r="BK280" s="161">
        <f>ROUND(I280*H280,2)</f>
        <v>0</v>
      </c>
      <c r="BL280" s="18" t="s">
        <v>234</v>
      </c>
      <c r="BM280" s="160" t="s">
        <v>507</v>
      </c>
    </row>
    <row r="281" spans="1:65" s="2" customFormat="1" x14ac:dyDescent="0.2">
      <c r="A281" s="33"/>
      <c r="B281" s="34"/>
      <c r="C281" s="33"/>
      <c r="D281" s="162" t="s">
        <v>140</v>
      </c>
      <c r="E281" s="33"/>
      <c r="F281" s="163" t="s">
        <v>508</v>
      </c>
      <c r="G281" s="33"/>
      <c r="H281" s="33"/>
      <c r="I281" s="88"/>
      <c r="J281" s="33"/>
      <c r="K281" s="33"/>
      <c r="L281" s="34"/>
      <c r="M281" s="164"/>
      <c r="N281" s="165"/>
      <c r="O281" s="54"/>
      <c r="P281" s="54"/>
      <c r="Q281" s="54"/>
      <c r="R281" s="54"/>
      <c r="S281" s="54"/>
      <c r="T281" s="55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140</v>
      </c>
      <c r="AU281" s="18" t="s">
        <v>84</v>
      </c>
    </row>
    <row r="282" spans="1:65" s="2" customFormat="1" ht="16.5" customHeight="1" x14ac:dyDescent="0.2">
      <c r="A282" s="33"/>
      <c r="B282" s="148"/>
      <c r="C282" s="149" t="s">
        <v>509</v>
      </c>
      <c r="D282" s="149" t="s">
        <v>133</v>
      </c>
      <c r="E282" s="150" t="s">
        <v>510</v>
      </c>
      <c r="F282" s="151" t="s">
        <v>511</v>
      </c>
      <c r="G282" s="152" t="s">
        <v>242</v>
      </c>
      <c r="H282" s="153">
        <v>1</v>
      </c>
      <c r="I282" s="154"/>
      <c r="J282" s="155">
        <f>ROUND(I282*H282,2)</f>
        <v>0</v>
      </c>
      <c r="K282" s="151" t="s">
        <v>137</v>
      </c>
      <c r="L282" s="34"/>
      <c r="M282" s="156" t="s">
        <v>3</v>
      </c>
      <c r="N282" s="157" t="s">
        <v>44</v>
      </c>
      <c r="O282" s="54"/>
      <c r="P282" s="158">
        <f>O282*H282</f>
        <v>0</v>
      </c>
      <c r="Q282" s="158">
        <v>0</v>
      </c>
      <c r="R282" s="158">
        <f>Q282*H282</f>
        <v>0</v>
      </c>
      <c r="S282" s="158">
        <v>2.2499999999999998E-3</v>
      </c>
      <c r="T282" s="159">
        <f>S282*H282</f>
        <v>2.2499999999999998E-3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0" t="s">
        <v>234</v>
      </c>
      <c r="AT282" s="160" t="s">
        <v>133</v>
      </c>
      <c r="AU282" s="160" t="s">
        <v>84</v>
      </c>
      <c r="AY282" s="18" t="s">
        <v>130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8" t="s">
        <v>81</v>
      </c>
      <c r="BK282" s="161">
        <f>ROUND(I282*H282,2)</f>
        <v>0</v>
      </c>
      <c r="BL282" s="18" t="s">
        <v>234</v>
      </c>
      <c r="BM282" s="160" t="s">
        <v>512</v>
      </c>
    </row>
    <row r="283" spans="1:65" s="2" customFormat="1" x14ac:dyDescent="0.2">
      <c r="A283" s="33"/>
      <c r="B283" s="34"/>
      <c r="C283" s="33"/>
      <c r="D283" s="162" t="s">
        <v>140</v>
      </c>
      <c r="E283" s="33"/>
      <c r="F283" s="163" t="s">
        <v>513</v>
      </c>
      <c r="G283" s="33"/>
      <c r="H283" s="33"/>
      <c r="I283" s="88"/>
      <c r="J283" s="33"/>
      <c r="K283" s="33"/>
      <c r="L283" s="34"/>
      <c r="M283" s="164"/>
      <c r="N283" s="165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140</v>
      </c>
      <c r="AU283" s="18" t="s">
        <v>84</v>
      </c>
    </row>
    <row r="284" spans="1:65" s="2" customFormat="1" ht="16.5" customHeight="1" x14ac:dyDescent="0.2">
      <c r="A284" s="33"/>
      <c r="B284" s="148"/>
      <c r="C284" s="149" t="s">
        <v>514</v>
      </c>
      <c r="D284" s="149" t="s">
        <v>133</v>
      </c>
      <c r="E284" s="150" t="s">
        <v>515</v>
      </c>
      <c r="F284" s="151" t="s">
        <v>516</v>
      </c>
      <c r="G284" s="152" t="s">
        <v>459</v>
      </c>
      <c r="H284" s="153">
        <v>1</v>
      </c>
      <c r="I284" s="154"/>
      <c r="J284" s="155">
        <f>ROUND(I284*H284,2)</f>
        <v>0</v>
      </c>
      <c r="K284" s="151" t="s">
        <v>137</v>
      </c>
      <c r="L284" s="34"/>
      <c r="M284" s="156" t="s">
        <v>3</v>
      </c>
      <c r="N284" s="157" t="s">
        <v>44</v>
      </c>
      <c r="O284" s="54"/>
      <c r="P284" s="158">
        <f>O284*H284</f>
        <v>0</v>
      </c>
      <c r="Q284" s="158">
        <v>0</v>
      </c>
      <c r="R284" s="158">
        <f>Q284*H284</f>
        <v>0</v>
      </c>
      <c r="S284" s="158">
        <v>8.7999999999999995E-2</v>
      </c>
      <c r="T284" s="159">
        <f>S284*H284</f>
        <v>8.7999999999999995E-2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0" t="s">
        <v>234</v>
      </c>
      <c r="AT284" s="160" t="s">
        <v>133</v>
      </c>
      <c r="AU284" s="160" t="s">
        <v>84</v>
      </c>
      <c r="AY284" s="18" t="s">
        <v>130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8" t="s">
        <v>81</v>
      </c>
      <c r="BK284" s="161">
        <f>ROUND(I284*H284,2)</f>
        <v>0</v>
      </c>
      <c r="BL284" s="18" t="s">
        <v>234</v>
      </c>
      <c r="BM284" s="160" t="s">
        <v>517</v>
      </c>
    </row>
    <row r="285" spans="1:65" s="2" customFormat="1" x14ac:dyDescent="0.2">
      <c r="A285" s="33"/>
      <c r="B285" s="34"/>
      <c r="C285" s="33"/>
      <c r="D285" s="162" t="s">
        <v>140</v>
      </c>
      <c r="E285" s="33"/>
      <c r="F285" s="163" t="s">
        <v>518</v>
      </c>
      <c r="G285" s="33"/>
      <c r="H285" s="33"/>
      <c r="I285" s="88"/>
      <c r="J285" s="33"/>
      <c r="K285" s="33"/>
      <c r="L285" s="34"/>
      <c r="M285" s="164"/>
      <c r="N285" s="165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140</v>
      </c>
      <c r="AU285" s="18" t="s">
        <v>84</v>
      </c>
    </row>
    <row r="286" spans="1:65" s="2" customFormat="1" ht="16.5" customHeight="1" x14ac:dyDescent="0.2">
      <c r="A286" s="33"/>
      <c r="B286" s="148"/>
      <c r="C286" s="149" t="s">
        <v>519</v>
      </c>
      <c r="D286" s="149" t="s">
        <v>133</v>
      </c>
      <c r="E286" s="150" t="s">
        <v>520</v>
      </c>
      <c r="F286" s="151" t="s">
        <v>521</v>
      </c>
      <c r="G286" s="152" t="s">
        <v>242</v>
      </c>
      <c r="H286" s="153">
        <v>4</v>
      </c>
      <c r="I286" s="154"/>
      <c r="J286" s="155">
        <f>ROUND(I286*H286,2)</f>
        <v>0</v>
      </c>
      <c r="K286" s="151" t="s">
        <v>137</v>
      </c>
      <c r="L286" s="34"/>
      <c r="M286" s="156" t="s">
        <v>3</v>
      </c>
      <c r="N286" s="157" t="s">
        <v>44</v>
      </c>
      <c r="O286" s="54"/>
      <c r="P286" s="158">
        <f>O286*H286</f>
        <v>0</v>
      </c>
      <c r="Q286" s="158">
        <v>2.47E-3</v>
      </c>
      <c r="R286" s="158">
        <f>Q286*H286</f>
        <v>9.8799999999999999E-3</v>
      </c>
      <c r="S286" s="158">
        <v>0</v>
      </c>
      <c r="T286" s="15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0" t="s">
        <v>234</v>
      </c>
      <c r="AT286" s="160" t="s">
        <v>133</v>
      </c>
      <c r="AU286" s="160" t="s">
        <v>84</v>
      </c>
      <c r="AY286" s="18" t="s">
        <v>130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8" t="s">
        <v>81</v>
      </c>
      <c r="BK286" s="161">
        <f>ROUND(I286*H286,2)</f>
        <v>0</v>
      </c>
      <c r="BL286" s="18" t="s">
        <v>234</v>
      </c>
      <c r="BM286" s="160" t="s">
        <v>522</v>
      </c>
    </row>
    <row r="287" spans="1:65" s="2" customFormat="1" x14ac:dyDescent="0.2">
      <c r="A287" s="33"/>
      <c r="B287" s="34"/>
      <c r="C287" s="33"/>
      <c r="D287" s="162" t="s">
        <v>140</v>
      </c>
      <c r="E287" s="33"/>
      <c r="F287" s="163" t="s">
        <v>523</v>
      </c>
      <c r="G287" s="33"/>
      <c r="H287" s="33"/>
      <c r="I287" s="88"/>
      <c r="J287" s="33"/>
      <c r="K287" s="33"/>
      <c r="L287" s="34"/>
      <c r="M287" s="164"/>
      <c r="N287" s="165"/>
      <c r="O287" s="54"/>
      <c r="P287" s="54"/>
      <c r="Q287" s="54"/>
      <c r="R287" s="54"/>
      <c r="S287" s="54"/>
      <c r="T287" s="55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140</v>
      </c>
      <c r="AU287" s="18" t="s">
        <v>84</v>
      </c>
    </row>
    <row r="288" spans="1:65" s="2" customFormat="1" ht="16.5" customHeight="1" x14ac:dyDescent="0.2">
      <c r="A288" s="33"/>
      <c r="B288" s="148"/>
      <c r="C288" s="182" t="s">
        <v>524</v>
      </c>
      <c r="D288" s="182" t="s">
        <v>313</v>
      </c>
      <c r="E288" s="183" t="s">
        <v>525</v>
      </c>
      <c r="F288" s="184" t="s">
        <v>526</v>
      </c>
      <c r="G288" s="185" t="s">
        <v>242</v>
      </c>
      <c r="H288" s="186">
        <v>4</v>
      </c>
      <c r="I288" s="187"/>
      <c r="J288" s="188">
        <f>ROUND(I288*H288,2)</f>
        <v>0</v>
      </c>
      <c r="K288" s="184" t="s">
        <v>3</v>
      </c>
      <c r="L288" s="189"/>
      <c r="M288" s="190" t="s">
        <v>3</v>
      </c>
      <c r="N288" s="191" t="s">
        <v>44</v>
      </c>
      <c r="O288" s="54"/>
      <c r="P288" s="158">
        <f>O288*H288</f>
        <v>0</v>
      </c>
      <c r="Q288" s="158">
        <v>1.4500000000000001E-2</v>
      </c>
      <c r="R288" s="158">
        <f>Q288*H288</f>
        <v>5.8000000000000003E-2</v>
      </c>
      <c r="S288" s="158">
        <v>0</v>
      </c>
      <c r="T288" s="15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0" t="s">
        <v>316</v>
      </c>
      <c r="AT288" s="160" t="s">
        <v>313</v>
      </c>
      <c r="AU288" s="160" t="s">
        <v>84</v>
      </c>
      <c r="AY288" s="18" t="s">
        <v>130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8" t="s">
        <v>81</v>
      </c>
      <c r="BK288" s="161">
        <f>ROUND(I288*H288,2)</f>
        <v>0</v>
      </c>
      <c r="BL288" s="18" t="s">
        <v>234</v>
      </c>
      <c r="BM288" s="160" t="s">
        <v>527</v>
      </c>
    </row>
    <row r="289" spans="1:65" s="2" customFormat="1" x14ac:dyDescent="0.2">
      <c r="A289" s="33"/>
      <c r="B289" s="34"/>
      <c r="C289" s="33"/>
      <c r="D289" s="162" t="s">
        <v>140</v>
      </c>
      <c r="E289" s="33"/>
      <c r="F289" s="163" t="s">
        <v>526</v>
      </c>
      <c r="G289" s="33"/>
      <c r="H289" s="33"/>
      <c r="I289" s="88"/>
      <c r="J289" s="33"/>
      <c r="K289" s="33"/>
      <c r="L289" s="34"/>
      <c r="M289" s="164"/>
      <c r="N289" s="165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140</v>
      </c>
      <c r="AU289" s="18" t="s">
        <v>84</v>
      </c>
    </row>
    <row r="290" spans="1:65" s="2" customFormat="1" ht="16.5" customHeight="1" x14ac:dyDescent="0.2">
      <c r="A290" s="33"/>
      <c r="B290" s="148"/>
      <c r="C290" s="182" t="s">
        <v>528</v>
      </c>
      <c r="D290" s="182" t="s">
        <v>313</v>
      </c>
      <c r="E290" s="183" t="s">
        <v>529</v>
      </c>
      <c r="F290" s="184" t="s">
        <v>530</v>
      </c>
      <c r="G290" s="185" t="s">
        <v>242</v>
      </c>
      <c r="H290" s="186">
        <v>4</v>
      </c>
      <c r="I290" s="187"/>
      <c r="J290" s="188">
        <f>ROUND(I290*H290,2)</f>
        <v>0</v>
      </c>
      <c r="K290" s="184" t="s">
        <v>3</v>
      </c>
      <c r="L290" s="189"/>
      <c r="M290" s="190" t="s">
        <v>3</v>
      </c>
      <c r="N290" s="191" t="s">
        <v>44</v>
      </c>
      <c r="O290" s="54"/>
      <c r="P290" s="158">
        <f>O290*H290</f>
        <v>0</v>
      </c>
      <c r="Q290" s="158">
        <v>8.6999999999999994E-3</v>
      </c>
      <c r="R290" s="158">
        <f>Q290*H290</f>
        <v>3.4799999999999998E-2</v>
      </c>
      <c r="S290" s="158">
        <v>0</v>
      </c>
      <c r="T290" s="15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0" t="s">
        <v>316</v>
      </c>
      <c r="AT290" s="160" t="s">
        <v>313</v>
      </c>
      <c r="AU290" s="160" t="s">
        <v>84</v>
      </c>
      <c r="AY290" s="18" t="s">
        <v>130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8" t="s">
        <v>81</v>
      </c>
      <c r="BK290" s="161">
        <f>ROUND(I290*H290,2)</f>
        <v>0</v>
      </c>
      <c r="BL290" s="18" t="s">
        <v>234</v>
      </c>
      <c r="BM290" s="160" t="s">
        <v>531</v>
      </c>
    </row>
    <row r="291" spans="1:65" s="2" customFormat="1" x14ac:dyDescent="0.2">
      <c r="A291" s="33"/>
      <c r="B291" s="34"/>
      <c r="C291" s="33"/>
      <c r="D291" s="162" t="s">
        <v>140</v>
      </c>
      <c r="E291" s="33"/>
      <c r="F291" s="163" t="s">
        <v>530</v>
      </c>
      <c r="G291" s="33"/>
      <c r="H291" s="33"/>
      <c r="I291" s="88"/>
      <c r="J291" s="33"/>
      <c r="K291" s="33"/>
      <c r="L291" s="34"/>
      <c r="M291" s="164"/>
      <c r="N291" s="165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140</v>
      </c>
      <c r="AU291" s="18" t="s">
        <v>84</v>
      </c>
    </row>
    <row r="292" spans="1:65" s="2" customFormat="1" ht="16.5" customHeight="1" x14ac:dyDescent="0.2">
      <c r="A292" s="33"/>
      <c r="B292" s="148"/>
      <c r="C292" s="182" t="s">
        <v>532</v>
      </c>
      <c r="D292" s="182" t="s">
        <v>313</v>
      </c>
      <c r="E292" s="183" t="s">
        <v>533</v>
      </c>
      <c r="F292" s="184" t="s">
        <v>534</v>
      </c>
      <c r="G292" s="185" t="s">
        <v>242</v>
      </c>
      <c r="H292" s="186">
        <v>4</v>
      </c>
      <c r="I292" s="187"/>
      <c r="J292" s="188">
        <f>ROUND(I292*H292,2)</f>
        <v>0</v>
      </c>
      <c r="K292" s="184" t="s">
        <v>3</v>
      </c>
      <c r="L292" s="189"/>
      <c r="M292" s="190" t="s">
        <v>3</v>
      </c>
      <c r="N292" s="191" t="s">
        <v>44</v>
      </c>
      <c r="O292" s="54"/>
      <c r="P292" s="158">
        <f>O292*H292</f>
        <v>0</v>
      </c>
      <c r="Q292" s="158">
        <v>3.6000000000000002E-4</v>
      </c>
      <c r="R292" s="158">
        <f>Q292*H292</f>
        <v>1.4400000000000001E-3</v>
      </c>
      <c r="S292" s="158">
        <v>0</v>
      </c>
      <c r="T292" s="15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0" t="s">
        <v>316</v>
      </c>
      <c r="AT292" s="160" t="s">
        <v>313</v>
      </c>
      <c r="AU292" s="160" t="s">
        <v>84</v>
      </c>
      <c r="AY292" s="18" t="s">
        <v>130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8" t="s">
        <v>81</v>
      </c>
      <c r="BK292" s="161">
        <f>ROUND(I292*H292,2)</f>
        <v>0</v>
      </c>
      <c r="BL292" s="18" t="s">
        <v>234</v>
      </c>
      <c r="BM292" s="160" t="s">
        <v>535</v>
      </c>
    </row>
    <row r="293" spans="1:65" s="2" customFormat="1" x14ac:dyDescent="0.2">
      <c r="A293" s="33"/>
      <c r="B293" s="34"/>
      <c r="C293" s="33"/>
      <c r="D293" s="162" t="s">
        <v>140</v>
      </c>
      <c r="E293" s="33"/>
      <c r="F293" s="163" t="s">
        <v>534</v>
      </c>
      <c r="G293" s="33"/>
      <c r="H293" s="33"/>
      <c r="I293" s="88"/>
      <c r="J293" s="33"/>
      <c r="K293" s="33"/>
      <c r="L293" s="34"/>
      <c r="M293" s="164"/>
      <c r="N293" s="165"/>
      <c r="O293" s="54"/>
      <c r="P293" s="54"/>
      <c r="Q293" s="54"/>
      <c r="R293" s="54"/>
      <c r="S293" s="54"/>
      <c r="T293" s="55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140</v>
      </c>
      <c r="AU293" s="18" t="s">
        <v>84</v>
      </c>
    </row>
    <row r="294" spans="1:65" s="2" customFormat="1" ht="16.5" customHeight="1" x14ac:dyDescent="0.2">
      <c r="A294" s="33"/>
      <c r="B294" s="148"/>
      <c r="C294" s="149" t="s">
        <v>536</v>
      </c>
      <c r="D294" s="149" t="s">
        <v>133</v>
      </c>
      <c r="E294" s="150" t="s">
        <v>537</v>
      </c>
      <c r="F294" s="151" t="s">
        <v>538</v>
      </c>
      <c r="G294" s="152" t="s">
        <v>459</v>
      </c>
      <c r="H294" s="153">
        <v>1</v>
      </c>
      <c r="I294" s="154"/>
      <c r="J294" s="155">
        <f>ROUND(I294*H294,2)</f>
        <v>0</v>
      </c>
      <c r="K294" s="151" t="s">
        <v>3</v>
      </c>
      <c r="L294" s="34"/>
      <c r="M294" s="156" t="s">
        <v>3</v>
      </c>
      <c r="N294" s="157" t="s">
        <v>44</v>
      </c>
      <c r="O294" s="54"/>
      <c r="P294" s="158">
        <f>O294*H294</f>
        <v>0</v>
      </c>
      <c r="Q294" s="158">
        <v>1.6080000000000001E-2</v>
      </c>
      <c r="R294" s="158">
        <f>Q294*H294</f>
        <v>1.6080000000000001E-2</v>
      </c>
      <c r="S294" s="158">
        <v>0</v>
      </c>
      <c r="T294" s="15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0" t="s">
        <v>234</v>
      </c>
      <c r="AT294" s="160" t="s">
        <v>133</v>
      </c>
      <c r="AU294" s="160" t="s">
        <v>84</v>
      </c>
      <c r="AY294" s="18" t="s">
        <v>130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8" t="s">
        <v>81</v>
      </c>
      <c r="BK294" s="161">
        <f>ROUND(I294*H294,2)</f>
        <v>0</v>
      </c>
      <c r="BL294" s="18" t="s">
        <v>234</v>
      </c>
      <c r="BM294" s="160" t="s">
        <v>539</v>
      </c>
    </row>
    <row r="295" spans="1:65" s="2" customFormat="1" x14ac:dyDescent="0.2">
      <c r="A295" s="33"/>
      <c r="B295" s="34"/>
      <c r="C295" s="33"/>
      <c r="D295" s="162" t="s">
        <v>140</v>
      </c>
      <c r="E295" s="33"/>
      <c r="F295" s="163" t="s">
        <v>538</v>
      </c>
      <c r="G295" s="33"/>
      <c r="H295" s="33"/>
      <c r="I295" s="88"/>
      <c r="J295" s="33"/>
      <c r="K295" s="33"/>
      <c r="L295" s="34"/>
      <c r="M295" s="164"/>
      <c r="N295" s="165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140</v>
      </c>
      <c r="AU295" s="18" t="s">
        <v>84</v>
      </c>
    </row>
    <row r="296" spans="1:65" s="2" customFormat="1" ht="16.5" customHeight="1" x14ac:dyDescent="0.2">
      <c r="A296" s="33"/>
      <c r="B296" s="148"/>
      <c r="C296" s="149" t="s">
        <v>540</v>
      </c>
      <c r="D296" s="149" t="s">
        <v>133</v>
      </c>
      <c r="E296" s="150" t="s">
        <v>541</v>
      </c>
      <c r="F296" s="151" t="s">
        <v>542</v>
      </c>
      <c r="G296" s="152" t="s">
        <v>459</v>
      </c>
      <c r="H296" s="153">
        <v>6</v>
      </c>
      <c r="I296" s="154"/>
      <c r="J296" s="155">
        <f>ROUND(I296*H296,2)</f>
        <v>0</v>
      </c>
      <c r="K296" s="151" t="s">
        <v>137</v>
      </c>
      <c r="L296" s="34"/>
      <c r="M296" s="156" t="s">
        <v>3</v>
      </c>
      <c r="N296" s="157" t="s">
        <v>44</v>
      </c>
      <c r="O296" s="54"/>
      <c r="P296" s="158">
        <f>O296*H296</f>
        <v>0</v>
      </c>
      <c r="Q296" s="158">
        <v>1.73E-3</v>
      </c>
      <c r="R296" s="158">
        <f>Q296*H296</f>
        <v>1.038E-2</v>
      </c>
      <c r="S296" s="158">
        <v>0</v>
      </c>
      <c r="T296" s="15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0" t="s">
        <v>234</v>
      </c>
      <c r="AT296" s="160" t="s">
        <v>133</v>
      </c>
      <c r="AU296" s="160" t="s">
        <v>84</v>
      </c>
      <c r="AY296" s="18" t="s">
        <v>130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8" t="s">
        <v>81</v>
      </c>
      <c r="BK296" s="161">
        <f>ROUND(I296*H296,2)</f>
        <v>0</v>
      </c>
      <c r="BL296" s="18" t="s">
        <v>234</v>
      </c>
      <c r="BM296" s="160" t="s">
        <v>543</v>
      </c>
    </row>
    <row r="297" spans="1:65" s="2" customFormat="1" x14ac:dyDescent="0.2">
      <c r="A297" s="33"/>
      <c r="B297" s="34"/>
      <c r="C297" s="33"/>
      <c r="D297" s="162" t="s">
        <v>140</v>
      </c>
      <c r="E297" s="33"/>
      <c r="F297" s="163" t="s">
        <v>544</v>
      </c>
      <c r="G297" s="33"/>
      <c r="H297" s="33"/>
      <c r="I297" s="88"/>
      <c r="J297" s="33"/>
      <c r="K297" s="33"/>
      <c r="L297" s="34"/>
      <c r="M297" s="164"/>
      <c r="N297" s="165"/>
      <c r="O297" s="54"/>
      <c r="P297" s="54"/>
      <c r="Q297" s="54"/>
      <c r="R297" s="54"/>
      <c r="S297" s="54"/>
      <c r="T297" s="55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140</v>
      </c>
      <c r="AU297" s="18" t="s">
        <v>84</v>
      </c>
    </row>
    <row r="298" spans="1:65" s="2" customFormat="1" ht="16.5" customHeight="1" x14ac:dyDescent="0.2">
      <c r="A298" s="33"/>
      <c r="B298" s="148"/>
      <c r="C298" s="182" t="s">
        <v>545</v>
      </c>
      <c r="D298" s="182" t="s">
        <v>313</v>
      </c>
      <c r="E298" s="183" t="s">
        <v>546</v>
      </c>
      <c r="F298" s="184" t="s">
        <v>547</v>
      </c>
      <c r="G298" s="185" t="s">
        <v>242</v>
      </c>
      <c r="H298" s="186">
        <v>1</v>
      </c>
      <c r="I298" s="187"/>
      <c r="J298" s="188">
        <f>ROUND(I298*H298,2)</f>
        <v>0</v>
      </c>
      <c r="K298" s="184" t="s">
        <v>3</v>
      </c>
      <c r="L298" s="189"/>
      <c r="M298" s="190" t="s">
        <v>3</v>
      </c>
      <c r="N298" s="191" t="s">
        <v>44</v>
      </c>
      <c r="O298" s="54"/>
      <c r="P298" s="158">
        <f>O298*H298</f>
        <v>0</v>
      </c>
      <c r="Q298" s="158">
        <v>8.9999999999999993E-3</v>
      </c>
      <c r="R298" s="158">
        <f>Q298*H298</f>
        <v>8.9999999999999993E-3</v>
      </c>
      <c r="S298" s="158">
        <v>0</v>
      </c>
      <c r="T298" s="15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0" t="s">
        <v>316</v>
      </c>
      <c r="AT298" s="160" t="s">
        <v>313</v>
      </c>
      <c r="AU298" s="160" t="s">
        <v>84</v>
      </c>
      <c r="AY298" s="18" t="s">
        <v>130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8" t="s">
        <v>81</v>
      </c>
      <c r="BK298" s="161">
        <f>ROUND(I298*H298,2)</f>
        <v>0</v>
      </c>
      <c r="BL298" s="18" t="s">
        <v>234</v>
      </c>
      <c r="BM298" s="160" t="s">
        <v>548</v>
      </c>
    </row>
    <row r="299" spans="1:65" s="2" customFormat="1" x14ac:dyDescent="0.2">
      <c r="A299" s="33"/>
      <c r="B299" s="34"/>
      <c r="C299" s="33"/>
      <c r="D299" s="162" t="s">
        <v>140</v>
      </c>
      <c r="E299" s="33"/>
      <c r="F299" s="163" t="s">
        <v>547</v>
      </c>
      <c r="G299" s="33"/>
      <c r="H299" s="33"/>
      <c r="I299" s="88"/>
      <c r="J299" s="33"/>
      <c r="K299" s="33"/>
      <c r="L299" s="34"/>
      <c r="M299" s="164"/>
      <c r="N299" s="165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140</v>
      </c>
      <c r="AU299" s="18" t="s">
        <v>84</v>
      </c>
    </row>
    <row r="300" spans="1:65" s="2" customFormat="1" ht="16.5" customHeight="1" x14ac:dyDescent="0.2">
      <c r="A300" s="33"/>
      <c r="B300" s="148"/>
      <c r="C300" s="182" t="s">
        <v>549</v>
      </c>
      <c r="D300" s="182" t="s">
        <v>313</v>
      </c>
      <c r="E300" s="183" t="s">
        <v>550</v>
      </c>
      <c r="F300" s="184" t="s">
        <v>551</v>
      </c>
      <c r="G300" s="185" t="s">
        <v>242</v>
      </c>
      <c r="H300" s="186">
        <v>5</v>
      </c>
      <c r="I300" s="187"/>
      <c r="J300" s="188">
        <f>ROUND(I300*H300,2)</f>
        <v>0</v>
      </c>
      <c r="K300" s="184" t="s">
        <v>3</v>
      </c>
      <c r="L300" s="189"/>
      <c r="M300" s="190" t="s">
        <v>3</v>
      </c>
      <c r="N300" s="191" t="s">
        <v>44</v>
      </c>
      <c r="O300" s="54"/>
      <c r="P300" s="158">
        <f>O300*H300</f>
        <v>0</v>
      </c>
      <c r="Q300" s="158">
        <v>8.9999999999999993E-3</v>
      </c>
      <c r="R300" s="158">
        <f>Q300*H300</f>
        <v>4.4999999999999998E-2</v>
      </c>
      <c r="S300" s="158">
        <v>0</v>
      </c>
      <c r="T300" s="15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0" t="s">
        <v>316</v>
      </c>
      <c r="AT300" s="160" t="s">
        <v>313</v>
      </c>
      <c r="AU300" s="160" t="s">
        <v>84</v>
      </c>
      <c r="AY300" s="18" t="s">
        <v>130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8" t="s">
        <v>81</v>
      </c>
      <c r="BK300" s="161">
        <f>ROUND(I300*H300,2)</f>
        <v>0</v>
      </c>
      <c r="BL300" s="18" t="s">
        <v>234</v>
      </c>
      <c r="BM300" s="160" t="s">
        <v>552</v>
      </c>
    </row>
    <row r="301" spans="1:65" s="2" customFormat="1" x14ac:dyDescent="0.2">
      <c r="A301" s="33"/>
      <c r="B301" s="34"/>
      <c r="C301" s="33"/>
      <c r="D301" s="162" t="s">
        <v>140</v>
      </c>
      <c r="E301" s="33"/>
      <c r="F301" s="163" t="s">
        <v>551</v>
      </c>
      <c r="G301" s="33"/>
      <c r="H301" s="33"/>
      <c r="I301" s="88"/>
      <c r="J301" s="33"/>
      <c r="K301" s="33"/>
      <c r="L301" s="34"/>
      <c r="M301" s="164"/>
      <c r="N301" s="165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140</v>
      </c>
      <c r="AU301" s="18" t="s">
        <v>84</v>
      </c>
    </row>
    <row r="302" spans="1:65" s="2" customFormat="1" ht="16.5" customHeight="1" x14ac:dyDescent="0.2">
      <c r="A302" s="33"/>
      <c r="B302" s="148"/>
      <c r="C302" s="149" t="s">
        <v>553</v>
      </c>
      <c r="D302" s="149" t="s">
        <v>133</v>
      </c>
      <c r="E302" s="150" t="s">
        <v>554</v>
      </c>
      <c r="F302" s="151" t="s">
        <v>555</v>
      </c>
      <c r="G302" s="152" t="s">
        <v>459</v>
      </c>
      <c r="H302" s="153">
        <v>17</v>
      </c>
      <c r="I302" s="154"/>
      <c r="J302" s="155">
        <f>ROUND(I302*H302,2)</f>
        <v>0</v>
      </c>
      <c r="K302" s="151" t="s">
        <v>137</v>
      </c>
      <c r="L302" s="34"/>
      <c r="M302" s="156" t="s">
        <v>3</v>
      </c>
      <c r="N302" s="157" t="s">
        <v>44</v>
      </c>
      <c r="O302" s="54"/>
      <c r="P302" s="158">
        <f>O302*H302</f>
        <v>0</v>
      </c>
      <c r="Q302" s="158">
        <v>9.0000000000000006E-5</v>
      </c>
      <c r="R302" s="158">
        <f>Q302*H302</f>
        <v>1.5300000000000001E-3</v>
      </c>
      <c r="S302" s="158">
        <v>0</v>
      </c>
      <c r="T302" s="15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0" t="s">
        <v>234</v>
      </c>
      <c r="AT302" s="160" t="s">
        <v>133</v>
      </c>
      <c r="AU302" s="160" t="s">
        <v>84</v>
      </c>
      <c r="AY302" s="18" t="s">
        <v>130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8" t="s">
        <v>81</v>
      </c>
      <c r="BK302" s="161">
        <f>ROUND(I302*H302,2)</f>
        <v>0</v>
      </c>
      <c r="BL302" s="18" t="s">
        <v>234</v>
      </c>
      <c r="BM302" s="160" t="s">
        <v>556</v>
      </c>
    </row>
    <row r="303" spans="1:65" s="2" customFormat="1" x14ac:dyDescent="0.2">
      <c r="A303" s="33"/>
      <c r="B303" s="34"/>
      <c r="C303" s="33"/>
      <c r="D303" s="162" t="s">
        <v>140</v>
      </c>
      <c r="E303" s="33"/>
      <c r="F303" s="163" t="s">
        <v>557</v>
      </c>
      <c r="G303" s="33"/>
      <c r="H303" s="33"/>
      <c r="I303" s="88"/>
      <c r="J303" s="33"/>
      <c r="K303" s="33"/>
      <c r="L303" s="34"/>
      <c r="M303" s="164"/>
      <c r="N303" s="165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140</v>
      </c>
      <c r="AU303" s="18" t="s">
        <v>84</v>
      </c>
    </row>
    <row r="304" spans="1:65" s="2" customFormat="1" ht="16.5" customHeight="1" x14ac:dyDescent="0.2">
      <c r="A304" s="33"/>
      <c r="B304" s="148"/>
      <c r="C304" s="182" t="s">
        <v>558</v>
      </c>
      <c r="D304" s="182" t="s">
        <v>313</v>
      </c>
      <c r="E304" s="183" t="s">
        <v>559</v>
      </c>
      <c r="F304" s="184" t="s">
        <v>560</v>
      </c>
      <c r="G304" s="185" t="s">
        <v>242</v>
      </c>
      <c r="H304" s="186">
        <v>17</v>
      </c>
      <c r="I304" s="187"/>
      <c r="J304" s="188">
        <f>ROUND(I304*H304,2)</f>
        <v>0</v>
      </c>
      <c r="K304" s="184" t="s">
        <v>3</v>
      </c>
      <c r="L304" s="189"/>
      <c r="M304" s="190" t="s">
        <v>3</v>
      </c>
      <c r="N304" s="191" t="s">
        <v>44</v>
      </c>
      <c r="O304" s="54"/>
      <c r="P304" s="158">
        <f>O304*H304</f>
        <v>0</v>
      </c>
      <c r="Q304" s="158">
        <v>2.0000000000000002E-5</v>
      </c>
      <c r="R304" s="158">
        <f>Q304*H304</f>
        <v>3.4000000000000002E-4</v>
      </c>
      <c r="S304" s="158">
        <v>0</v>
      </c>
      <c r="T304" s="15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0" t="s">
        <v>316</v>
      </c>
      <c r="AT304" s="160" t="s">
        <v>313</v>
      </c>
      <c r="AU304" s="160" t="s">
        <v>84</v>
      </c>
      <c r="AY304" s="18" t="s">
        <v>130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8" t="s">
        <v>81</v>
      </c>
      <c r="BK304" s="161">
        <f>ROUND(I304*H304,2)</f>
        <v>0</v>
      </c>
      <c r="BL304" s="18" t="s">
        <v>234</v>
      </c>
      <c r="BM304" s="160" t="s">
        <v>561</v>
      </c>
    </row>
    <row r="305" spans="1:65" s="2" customFormat="1" x14ac:dyDescent="0.2">
      <c r="A305" s="33"/>
      <c r="B305" s="34"/>
      <c r="C305" s="33"/>
      <c r="D305" s="162" t="s">
        <v>140</v>
      </c>
      <c r="E305" s="33"/>
      <c r="F305" s="163" t="s">
        <v>560</v>
      </c>
      <c r="G305" s="33"/>
      <c r="H305" s="33"/>
      <c r="I305" s="88"/>
      <c r="J305" s="33"/>
      <c r="K305" s="33"/>
      <c r="L305" s="34"/>
      <c r="M305" s="164"/>
      <c r="N305" s="165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140</v>
      </c>
      <c r="AU305" s="18" t="s">
        <v>84</v>
      </c>
    </row>
    <row r="306" spans="1:65" s="2" customFormat="1" ht="16.5" customHeight="1" x14ac:dyDescent="0.2">
      <c r="A306" s="33"/>
      <c r="B306" s="148"/>
      <c r="C306" s="149" t="s">
        <v>562</v>
      </c>
      <c r="D306" s="149" t="s">
        <v>133</v>
      </c>
      <c r="E306" s="150" t="s">
        <v>563</v>
      </c>
      <c r="F306" s="151" t="s">
        <v>564</v>
      </c>
      <c r="G306" s="152" t="s">
        <v>242</v>
      </c>
      <c r="H306" s="153">
        <v>6</v>
      </c>
      <c r="I306" s="154"/>
      <c r="J306" s="155">
        <f>ROUND(I306*H306,2)</f>
        <v>0</v>
      </c>
      <c r="K306" s="151" t="s">
        <v>137</v>
      </c>
      <c r="L306" s="34"/>
      <c r="M306" s="156" t="s">
        <v>3</v>
      </c>
      <c r="N306" s="157" t="s">
        <v>44</v>
      </c>
      <c r="O306" s="54"/>
      <c r="P306" s="158">
        <f>O306*H306</f>
        <v>0</v>
      </c>
      <c r="Q306" s="158">
        <v>1.6000000000000001E-4</v>
      </c>
      <c r="R306" s="158">
        <f>Q306*H306</f>
        <v>9.6000000000000013E-4</v>
      </c>
      <c r="S306" s="158">
        <v>0</v>
      </c>
      <c r="T306" s="15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0" t="s">
        <v>234</v>
      </c>
      <c r="AT306" s="160" t="s">
        <v>133</v>
      </c>
      <c r="AU306" s="160" t="s">
        <v>84</v>
      </c>
      <c r="AY306" s="18" t="s">
        <v>130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8" t="s">
        <v>81</v>
      </c>
      <c r="BK306" s="161">
        <f>ROUND(I306*H306,2)</f>
        <v>0</v>
      </c>
      <c r="BL306" s="18" t="s">
        <v>234</v>
      </c>
      <c r="BM306" s="160" t="s">
        <v>565</v>
      </c>
    </row>
    <row r="307" spans="1:65" s="2" customFormat="1" x14ac:dyDescent="0.2">
      <c r="A307" s="33"/>
      <c r="B307" s="34"/>
      <c r="C307" s="33"/>
      <c r="D307" s="162" t="s">
        <v>140</v>
      </c>
      <c r="E307" s="33"/>
      <c r="F307" s="163" t="s">
        <v>566</v>
      </c>
      <c r="G307" s="33"/>
      <c r="H307" s="33"/>
      <c r="I307" s="88"/>
      <c r="J307" s="33"/>
      <c r="K307" s="33"/>
      <c r="L307" s="34"/>
      <c r="M307" s="164"/>
      <c r="N307" s="165"/>
      <c r="O307" s="54"/>
      <c r="P307" s="54"/>
      <c r="Q307" s="54"/>
      <c r="R307" s="54"/>
      <c r="S307" s="54"/>
      <c r="T307" s="55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140</v>
      </c>
      <c r="AU307" s="18" t="s">
        <v>84</v>
      </c>
    </row>
    <row r="308" spans="1:65" s="2" customFormat="1" ht="16.5" customHeight="1" x14ac:dyDescent="0.2">
      <c r="A308" s="33"/>
      <c r="B308" s="148"/>
      <c r="C308" s="182" t="s">
        <v>567</v>
      </c>
      <c r="D308" s="182" t="s">
        <v>313</v>
      </c>
      <c r="E308" s="183" t="s">
        <v>568</v>
      </c>
      <c r="F308" s="184" t="s">
        <v>569</v>
      </c>
      <c r="G308" s="185" t="s">
        <v>242</v>
      </c>
      <c r="H308" s="186">
        <v>6</v>
      </c>
      <c r="I308" s="187"/>
      <c r="J308" s="188">
        <f>ROUND(I308*H308,2)</f>
        <v>0</v>
      </c>
      <c r="K308" s="184" t="s">
        <v>3</v>
      </c>
      <c r="L308" s="189"/>
      <c r="M308" s="190" t="s">
        <v>3</v>
      </c>
      <c r="N308" s="191" t="s">
        <v>44</v>
      </c>
      <c r="O308" s="54"/>
      <c r="P308" s="158">
        <f>O308*H308</f>
        <v>0</v>
      </c>
      <c r="Q308" s="158">
        <v>1.5E-3</v>
      </c>
      <c r="R308" s="158">
        <f>Q308*H308</f>
        <v>9.0000000000000011E-3</v>
      </c>
      <c r="S308" s="158">
        <v>0</v>
      </c>
      <c r="T308" s="15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0" t="s">
        <v>316</v>
      </c>
      <c r="AT308" s="160" t="s">
        <v>313</v>
      </c>
      <c r="AU308" s="160" t="s">
        <v>84</v>
      </c>
      <c r="AY308" s="18" t="s">
        <v>130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8" t="s">
        <v>81</v>
      </c>
      <c r="BK308" s="161">
        <f>ROUND(I308*H308,2)</f>
        <v>0</v>
      </c>
      <c r="BL308" s="18" t="s">
        <v>234</v>
      </c>
      <c r="BM308" s="160" t="s">
        <v>570</v>
      </c>
    </row>
    <row r="309" spans="1:65" s="2" customFormat="1" x14ac:dyDescent="0.2">
      <c r="A309" s="33"/>
      <c r="B309" s="34"/>
      <c r="C309" s="33"/>
      <c r="D309" s="162" t="s">
        <v>140</v>
      </c>
      <c r="E309" s="33"/>
      <c r="F309" s="163" t="s">
        <v>569</v>
      </c>
      <c r="G309" s="33"/>
      <c r="H309" s="33"/>
      <c r="I309" s="88"/>
      <c r="J309" s="33"/>
      <c r="K309" s="33"/>
      <c r="L309" s="34"/>
      <c r="M309" s="164"/>
      <c r="N309" s="165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140</v>
      </c>
      <c r="AU309" s="18" t="s">
        <v>84</v>
      </c>
    </row>
    <row r="310" spans="1:65" s="2" customFormat="1" ht="16.5" customHeight="1" x14ac:dyDescent="0.2">
      <c r="A310" s="33"/>
      <c r="B310" s="148"/>
      <c r="C310" s="149" t="s">
        <v>571</v>
      </c>
      <c r="D310" s="149" t="s">
        <v>133</v>
      </c>
      <c r="E310" s="150" t="s">
        <v>572</v>
      </c>
      <c r="F310" s="151" t="s">
        <v>573</v>
      </c>
      <c r="G310" s="152" t="s">
        <v>242</v>
      </c>
      <c r="H310" s="153">
        <v>1</v>
      </c>
      <c r="I310" s="154"/>
      <c r="J310" s="155">
        <f>ROUND(I310*H310,2)</f>
        <v>0</v>
      </c>
      <c r="K310" s="151" t="s">
        <v>137</v>
      </c>
      <c r="L310" s="34"/>
      <c r="M310" s="156" t="s">
        <v>3</v>
      </c>
      <c r="N310" s="157" t="s">
        <v>44</v>
      </c>
      <c r="O310" s="54"/>
      <c r="P310" s="158">
        <f>O310*H310</f>
        <v>0</v>
      </c>
      <c r="Q310" s="158">
        <v>1.2999999999999999E-4</v>
      </c>
      <c r="R310" s="158">
        <f>Q310*H310</f>
        <v>1.2999999999999999E-4</v>
      </c>
      <c r="S310" s="158">
        <v>0</v>
      </c>
      <c r="T310" s="15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0" t="s">
        <v>234</v>
      </c>
      <c r="AT310" s="160" t="s">
        <v>133</v>
      </c>
      <c r="AU310" s="160" t="s">
        <v>84</v>
      </c>
      <c r="AY310" s="18" t="s">
        <v>130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8" t="s">
        <v>81</v>
      </c>
      <c r="BK310" s="161">
        <f>ROUND(I310*H310,2)</f>
        <v>0</v>
      </c>
      <c r="BL310" s="18" t="s">
        <v>234</v>
      </c>
      <c r="BM310" s="160" t="s">
        <v>574</v>
      </c>
    </row>
    <row r="311" spans="1:65" s="2" customFormat="1" x14ac:dyDescent="0.2">
      <c r="A311" s="33"/>
      <c r="B311" s="34"/>
      <c r="C311" s="33"/>
      <c r="D311" s="162" t="s">
        <v>140</v>
      </c>
      <c r="E311" s="33"/>
      <c r="F311" s="163" t="s">
        <v>575</v>
      </c>
      <c r="G311" s="33"/>
      <c r="H311" s="33"/>
      <c r="I311" s="88"/>
      <c r="J311" s="33"/>
      <c r="K311" s="33"/>
      <c r="L311" s="34"/>
      <c r="M311" s="164"/>
      <c r="N311" s="165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140</v>
      </c>
      <c r="AU311" s="18" t="s">
        <v>84</v>
      </c>
    </row>
    <row r="312" spans="1:65" s="2" customFormat="1" ht="16.5" customHeight="1" x14ac:dyDescent="0.2">
      <c r="A312" s="33"/>
      <c r="B312" s="148"/>
      <c r="C312" s="182" t="s">
        <v>576</v>
      </c>
      <c r="D312" s="182" t="s">
        <v>313</v>
      </c>
      <c r="E312" s="183" t="s">
        <v>577</v>
      </c>
      <c r="F312" s="184" t="s">
        <v>578</v>
      </c>
      <c r="G312" s="185" t="s">
        <v>242</v>
      </c>
      <c r="H312" s="186">
        <v>1</v>
      </c>
      <c r="I312" s="187"/>
      <c r="J312" s="188">
        <f>ROUND(I312*H312,2)</f>
        <v>0</v>
      </c>
      <c r="K312" s="184" t="s">
        <v>3</v>
      </c>
      <c r="L312" s="189"/>
      <c r="M312" s="190" t="s">
        <v>3</v>
      </c>
      <c r="N312" s="191" t="s">
        <v>44</v>
      </c>
      <c r="O312" s="54"/>
      <c r="P312" s="158">
        <f>O312*H312</f>
        <v>0</v>
      </c>
      <c r="Q312" s="158">
        <v>1.6800000000000001E-3</v>
      </c>
      <c r="R312" s="158">
        <f>Q312*H312</f>
        <v>1.6800000000000001E-3</v>
      </c>
      <c r="S312" s="158">
        <v>0</v>
      </c>
      <c r="T312" s="15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0" t="s">
        <v>316</v>
      </c>
      <c r="AT312" s="160" t="s">
        <v>313</v>
      </c>
      <c r="AU312" s="160" t="s">
        <v>84</v>
      </c>
      <c r="AY312" s="18" t="s">
        <v>130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8" t="s">
        <v>81</v>
      </c>
      <c r="BK312" s="161">
        <f>ROUND(I312*H312,2)</f>
        <v>0</v>
      </c>
      <c r="BL312" s="18" t="s">
        <v>234</v>
      </c>
      <c r="BM312" s="160" t="s">
        <v>579</v>
      </c>
    </row>
    <row r="313" spans="1:65" s="2" customFormat="1" x14ac:dyDescent="0.2">
      <c r="A313" s="33"/>
      <c r="B313" s="34"/>
      <c r="C313" s="33"/>
      <c r="D313" s="162" t="s">
        <v>140</v>
      </c>
      <c r="E313" s="33"/>
      <c r="F313" s="163" t="s">
        <v>580</v>
      </c>
      <c r="G313" s="33"/>
      <c r="H313" s="33"/>
      <c r="I313" s="88"/>
      <c r="J313" s="33"/>
      <c r="K313" s="33"/>
      <c r="L313" s="34"/>
      <c r="M313" s="164"/>
      <c r="N313" s="165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140</v>
      </c>
      <c r="AU313" s="18" t="s">
        <v>84</v>
      </c>
    </row>
    <row r="314" spans="1:65" s="2" customFormat="1" ht="16.5" customHeight="1" x14ac:dyDescent="0.2">
      <c r="A314" s="33"/>
      <c r="B314" s="148"/>
      <c r="C314" s="149" t="s">
        <v>581</v>
      </c>
      <c r="D314" s="149" t="s">
        <v>133</v>
      </c>
      <c r="E314" s="150" t="s">
        <v>582</v>
      </c>
      <c r="F314" s="151" t="s">
        <v>583</v>
      </c>
      <c r="G314" s="152" t="s">
        <v>459</v>
      </c>
      <c r="H314" s="153">
        <v>1</v>
      </c>
      <c r="I314" s="154"/>
      <c r="J314" s="155">
        <f>ROUND(I314*H314,2)</f>
        <v>0</v>
      </c>
      <c r="K314" s="151" t="s">
        <v>3</v>
      </c>
      <c r="L314" s="34"/>
      <c r="M314" s="156" t="s">
        <v>3</v>
      </c>
      <c r="N314" s="157" t="s">
        <v>44</v>
      </c>
      <c r="O314" s="54"/>
      <c r="P314" s="158">
        <f>O314*H314</f>
        <v>0</v>
      </c>
      <c r="Q314" s="158">
        <v>0.03</v>
      </c>
      <c r="R314" s="158">
        <f>Q314*H314</f>
        <v>0.03</v>
      </c>
      <c r="S314" s="158">
        <v>0</v>
      </c>
      <c r="T314" s="15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0" t="s">
        <v>234</v>
      </c>
      <c r="AT314" s="160" t="s">
        <v>133</v>
      </c>
      <c r="AU314" s="160" t="s">
        <v>84</v>
      </c>
      <c r="AY314" s="18" t="s">
        <v>130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8" t="s">
        <v>81</v>
      </c>
      <c r="BK314" s="161">
        <f>ROUND(I314*H314,2)</f>
        <v>0</v>
      </c>
      <c r="BL314" s="18" t="s">
        <v>234</v>
      </c>
      <c r="BM314" s="160" t="s">
        <v>584</v>
      </c>
    </row>
    <row r="315" spans="1:65" s="2" customFormat="1" x14ac:dyDescent="0.2">
      <c r="A315" s="33"/>
      <c r="B315" s="34"/>
      <c r="C315" s="33"/>
      <c r="D315" s="162" t="s">
        <v>140</v>
      </c>
      <c r="E315" s="33"/>
      <c r="F315" s="163" t="s">
        <v>583</v>
      </c>
      <c r="G315" s="33"/>
      <c r="H315" s="33"/>
      <c r="I315" s="88"/>
      <c r="J315" s="33"/>
      <c r="K315" s="33"/>
      <c r="L315" s="34"/>
      <c r="M315" s="164"/>
      <c r="N315" s="165"/>
      <c r="O315" s="54"/>
      <c r="P315" s="54"/>
      <c r="Q315" s="54"/>
      <c r="R315" s="54"/>
      <c r="S315" s="54"/>
      <c r="T315" s="55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140</v>
      </c>
      <c r="AU315" s="18" t="s">
        <v>84</v>
      </c>
    </row>
    <row r="316" spans="1:65" s="2" customFormat="1" ht="16.5" customHeight="1" x14ac:dyDescent="0.2">
      <c r="A316" s="33"/>
      <c r="B316" s="148"/>
      <c r="C316" s="149" t="s">
        <v>585</v>
      </c>
      <c r="D316" s="149" t="s">
        <v>133</v>
      </c>
      <c r="E316" s="150" t="s">
        <v>586</v>
      </c>
      <c r="F316" s="151" t="s">
        <v>587</v>
      </c>
      <c r="G316" s="152" t="s">
        <v>459</v>
      </c>
      <c r="H316" s="153">
        <v>6</v>
      </c>
      <c r="I316" s="154"/>
      <c r="J316" s="155">
        <f>ROUND(I316*H316,2)</f>
        <v>0</v>
      </c>
      <c r="K316" s="151" t="s">
        <v>137</v>
      </c>
      <c r="L316" s="34"/>
      <c r="M316" s="156" t="s">
        <v>3</v>
      </c>
      <c r="N316" s="157" t="s">
        <v>44</v>
      </c>
      <c r="O316" s="54"/>
      <c r="P316" s="158">
        <f>O316*H316</f>
        <v>0</v>
      </c>
      <c r="Q316" s="158">
        <v>5.1999999999999995E-4</v>
      </c>
      <c r="R316" s="158">
        <f>Q316*H316</f>
        <v>3.1199999999999995E-3</v>
      </c>
      <c r="S316" s="158">
        <v>0</v>
      </c>
      <c r="T316" s="15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0" t="s">
        <v>234</v>
      </c>
      <c r="AT316" s="160" t="s">
        <v>133</v>
      </c>
      <c r="AU316" s="160" t="s">
        <v>84</v>
      </c>
      <c r="AY316" s="18" t="s">
        <v>130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8" t="s">
        <v>81</v>
      </c>
      <c r="BK316" s="161">
        <f>ROUND(I316*H316,2)</f>
        <v>0</v>
      </c>
      <c r="BL316" s="18" t="s">
        <v>234</v>
      </c>
      <c r="BM316" s="160" t="s">
        <v>588</v>
      </c>
    </row>
    <row r="317" spans="1:65" s="2" customFormat="1" x14ac:dyDescent="0.2">
      <c r="A317" s="33"/>
      <c r="B317" s="34"/>
      <c r="C317" s="33"/>
      <c r="D317" s="162" t="s">
        <v>140</v>
      </c>
      <c r="E317" s="33"/>
      <c r="F317" s="163" t="s">
        <v>587</v>
      </c>
      <c r="G317" s="33"/>
      <c r="H317" s="33"/>
      <c r="I317" s="88"/>
      <c r="J317" s="33"/>
      <c r="K317" s="33"/>
      <c r="L317" s="34"/>
      <c r="M317" s="164"/>
      <c r="N317" s="165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140</v>
      </c>
      <c r="AU317" s="18" t="s">
        <v>84</v>
      </c>
    </row>
    <row r="318" spans="1:65" s="2" customFormat="1" ht="16.5" customHeight="1" x14ac:dyDescent="0.2">
      <c r="A318" s="33"/>
      <c r="B318" s="148"/>
      <c r="C318" s="149" t="s">
        <v>589</v>
      </c>
      <c r="D318" s="149" t="s">
        <v>133</v>
      </c>
      <c r="E318" s="150" t="s">
        <v>590</v>
      </c>
      <c r="F318" s="151" t="s">
        <v>591</v>
      </c>
      <c r="G318" s="152" t="s">
        <v>136</v>
      </c>
      <c r="H318" s="153">
        <v>1.88</v>
      </c>
      <c r="I318" s="154"/>
      <c r="J318" s="155">
        <f>ROUND(I318*H318,2)</f>
        <v>0</v>
      </c>
      <c r="K318" s="151" t="s">
        <v>137</v>
      </c>
      <c r="L318" s="34"/>
      <c r="M318" s="156" t="s">
        <v>3</v>
      </c>
      <c r="N318" s="157" t="s">
        <v>44</v>
      </c>
      <c r="O318" s="54"/>
      <c r="P318" s="158">
        <f>O318*H318</f>
        <v>0</v>
      </c>
      <c r="Q318" s="158">
        <v>6.3000000000000003E-4</v>
      </c>
      <c r="R318" s="158">
        <f>Q318*H318</f>
        <v>1.1843999999999999E-3</v>
      </c>
      <c r="S318" s="158">
        <v>0</v>
      </c>
      <c r="T318" s="15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0" t="s">
        <v>234</v>
      </c>
      <c r="AT318" s="160" t="s">
        <v>133</v>
      </c>
      <c r="AU318" s="160" t="s">
        <v>84</v>
      </c>
      <c r="AY318" s="18" t="s">
        <v>130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8" t="s">
        <v>81</v>
      </c>
      <c r="BK318" s="161">
        <f>ROUND(I318*H318,2)</f>
        <v>0</v>
      </c>
      <c r="BL318" s="18" t="s">
        <v>234</v>
      </c>
      <c r="BM318" s="160" t="s">
        <v>592</v>
      </c>
    </row>
    <row r="319" spans="1:65" s="2" customFormat="1" x14ac:dyDescent="0.2">
      <c r="A319" s="33"/>
      <c r="B319" s="34"/>
      <c r="C319" s="33"/>
      <c r="D319" s="162" t="s">
        <v>140</v>
      </c>
      <c r="E319" s="33"/>
      <c r="F319" s="163" t="s">
        <v>593</v>
      </c>
      <c r="G319" s="33"/>
      <c r="H319" s="33"/>
      <c r="I319" s="88"/>
      <c r="J319" s="33"/>
      <c r="K319" s="33"/>
      <c r="L319" s="34"/>
      <c r="M319" s="164"/>
      <c r="N319" s="165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140</v>
      </c>
      <c r="AU319" s="18" t="s">
        <v>84</v>
      </c>
    </row>
    <row r="320" spans="1:65" s="13" customFormat="1" x14ac:dyDescent="0.2">
      <c r="B320" s="166"/>
      <c r="D320" s="162" t="s">
        <v>142</v>
      </c>
      <c r="E320" s="167" t="s">
        <v>3</v>
      </c>
      <c r="F320" s="168" t="s">
        <v>594</v>
      </c>
      <c r="H320" s="169">
        <v>1.88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142</v>
      </c>
      <c r="AU320" s="167" t="s">
        <v>84</v>
      </c>
      <c r="AV320" s="13" t="s">
        <v>84</v>
      </c>
      <c r="AW320" s="13" t="s">
        <v>34</v>
      </c>
      <c r="AX320" s="13" t="s">
        <v>81</v>
      </c>
      <c r="AY320" s="167" t="s">
        <v>130</v>
      </c>
    </row>
    <row r="321" spans="1:65" s="2" customFormat="1" ht="16.5" customHeight="1" x14ac:dyDescent="0.2">
      <c r="A321" s="33"/>
      <c r="B321" s="148"/>
      <c r="C321" s="182" t="s">
        <v>595</v>
      </c>
      <c r="D321" s="182" t="s">
        <v>313</v>
      </c>
      <c r="E321" s="183" t="s">
        <v>596</v>
      </c>
      <c r="F321" s="184" t="s">
        <v>597</v>
      </c>
      <c r="G321" s="185" t="s">
        <v>136</v>
      </c>
      <c r="H321" s="186">
        <v>2.0680000000000001</v>
      </c>
      <c r="I321" s="187"/>
      <c r="J321" s="188">
        <f>ROUND(I321*H321,2)</f>
        <v>0</v>
      </c>
      <c r="K321" s="184" t="s">
        <v>137</v>
      </c>
      <c r="L321" s="189"/>
      <c r="M321" s="190" t="s">
        <v>3</v>
      </c>
      <c r="N321" s="191" t="s">
        <v>44</v>
      </c>
      <c r="O321" s="54"/>
      <c r="P321" s="158">
        <f>O321*H321</f>
        <v>0</v>
      </c>
      <c r="Q321" s="158">
        <v>1.2E-2</v>
      </c>
      <c r="R321" s="158">
        <f>Q321*H321</f>
        <v>2.4816000000000001E-2</v>
      </c>
      <c r="S321" s="158">
        <v>0</v>
      </c>
      <c r="T321" s="15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0" t="s">
        <v>316</v>
      </c>
      <c r="AT321" s="160" t="s">
        <v>313</v>
      </c>
      <c r="AU321" s="160" t="s">
        <v>84</v>
      </c>
      <c r="AY321" s="18" t="s">
        <v>130</v>
      </c>
      <c r="BE321" s="161">
        <f>IF(N321="základní",J321,0)</f>
        <v>0</v>
      </c>
      <c r="BF321" s="161">
        <f>IF(N321="snížená",J321,0)</f>
        <v>0</v>
      </c>
      <c r="BG321" s="161">
        <f>IF(N321="zákl. přenesená",J321,0)</f>
        <v>0</v>
      </c>
      <c r="BH321" s="161">
        <f>IF(N321="sníž. přenesená",J321,0)</f>
        <v>0</v>
      </c>
      <c r="BI321" s="161">
        <f>IF(N321="nulová",J321,0)</f>
        <v>0</v>
      </c>
      <c r="BJ321" s="18" t="s">
        <v>81</v>
      </c>
      <c r="BK321" s="161">
        <f>ROUND(I321*H321,2)</f>
        <v>0</v>
      </c>
      <c r="BL321" s="18" t="s">
        <v>234</v>
      </c>
      <c r="BM321" s="160" t="s">
        <v>598</v>
      </c>
    </row>
    <row r="322" spans="1:65" s="2" customFormat="1" x14ac:dyDescent="0.2">
      <c r="A322" s="33"/>
      <c r="B322" s="34"/>
      <c r="C322" s="33"/>
      <c r="D322" s="162" t="s">
        <v>140</v>
      </c>
      <c r="E322" s="33"/>
      <c r="F322" s="163" t="s">
        <v>597</v>
      </c>
      <c r="G322" s="33"/>
      <c r="H322" s="33"/>
      <c r="I322" s="88"/>
      <c r="J322" s="33"/>
      <c r="K322" s="33"/>
      <c r="L322" s="34"/>
      <c r="M322" s="164"/>
      <c r="N322" s="165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140</v>
      </c>
      <c r="AU322" s="18" t="s">
        <v>84</v>
      </c>
    </row>
    <row r="323" spans="1:65" s="13" customFormat="1" x14ac:dyDescent="0.2">
      <c r="B323" s="166"/>
      <c r="D323" s="162" t="s">
        <v>142</v>
      </c>
      <c r="E323" s="167" t="s">
        <v>3</v>
      </c>
      <c r="F323" s="168" t="s">
        <v>599</v>
      </c>
      <c r="H323" s="169">
        <v>2.0680000000000001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7" t="s">
        <v>142</v>
      </c>
      <c r="AU323" s="167" t="s">
        <v>84</v>
      </c>
      <c r="AV323" s="13" t="s">
        <v>84</v>
      </c>
      <c r="AW323" s="13" t="s">
        <v>34</v>
      </c>
      <c r="AX323" s="13" t="s">
        <v>81</v>
      </c>
      <c r="AY323" s="167" t="s">
        <v>130</v>
      </c>
    </row>
    <row r="324" spans="1:65" s="2" customFormat="1" ht="16.5" customHeight="1" x14ac:dyDescent="0.2">
      <c r="A324" s="33"/>
      <c r="B324" s="148"/>
      <c r="C324" s="149" t="s">
        <v>600</v>
      </c>
      <c r="D324" s="149" t="s">
        <v>133</v>
      </c>
      <c r="E324" s="150" t="s">
        <v>601</v>
      </c>
      <c r="F324" s="151" t="s">
        <v>602</v>
      </c>
      <c r="G324" s="152" t="s">
        <v>242</v>
      </c>
      <c r="H324" s="153">
        <v>6</v>
      </c>
      <c r="I324" s="154"/>
      <c r="J324" s="155">
        <f>ROUND(I324*H324,2)</f>
        <v>0</v>
      </c>
      <c r="K324" s="151" t="s">
        <v>137</v>
      </c>
      <c r="L324" s="34"/>
      <c r="M324" s="156" t="s">
        <v>3</v>
      </c>
      <c r="N324" s="157" t="s">
        <v>44</v>
      </c>
      <c r="O324" s="54"/>
      <c r="P324" s="158">
        <f>O324*H324</f>
        <v>0</v>
      </c>
      <c r="Q324" s="158">
        <v>2.4000000000000001E-4</v>
      </c>
      <c r="R324" s="158">
        <f>Q324*H324</f>
        <v>1.4400000000000001E-3</v>
      </c>
      <c r="S324" s="158">
        <v>0</v>
      </c>
      <c r="T324" s="15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0" t="s">
        <v>234</v>
      </c>
      <c r="AT324" s="160" t="s">
        <v>133</v>
      </c>
      <c r="AU324" s="160" t="s">
        <v>84</v>
      </c>
      <c r="AY324" s="18" t="s">
        <v>130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8" t="s">
        <v>81</v>
      </c>
      <c r="BK324" s="161">
        <f>ROUND(I324*H324,2)</f>
        <v>0</v>
      </c>
      <c r="BL324" s="18" t="s">
        <v>234</v>
      </c>
      <c r="BM324" s="160" t="s">
        <v>603</v>
      </c>
    </row>
    <row r="325" spans="1:65" s="2" customFormat="1" x14ac:dyDescent="0.2">
      <c r="A325" s="33"/>
      <c r="B325" s="34"/>
      <c r="C325" s="33"/>
      <c r="D325" s="162" t="s">
        <v>140</v>
      </c>
      <c r="E325" s="33"/>
      <c r="F325" s="163" t="s">
        <v>604</v>
      </c>
      <c r="G325" s="33"/>
      <c r="H325" s="33"/>
      <c r="I325" s="88"/>
      <c r="J325" s="33"/>
      <c r="K325" s="33"/>
      <c r="L325" s="34"/>
      <c r="M325" s="164"/>
      <c r="N325" s="165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140</v>
      </c>
      <c r="AU325" s="18" t="s">
        <v>84</v>
      </c>
    </row>
    <row r="326" spans="1:65" s="2" customFormat="1" ht="16.5" customHeight="1" x14ac:dyDescent="0.2">
      <c r="A326" s="33"/>
      <c r="B326" s="148"/>
      <c r="C326" s="149" t="s">
        <v>605</v>
      </c>
      <c r="D326" s="149" t="s">
        <v>133</v>
      </c>
      <c r="E326" s="150" t="s">
        <v>606</v>
      </c>
      <c r="F326" s="151" t="s">
        <v>607</v>
      </c>
      <c r="G326" s="152" t="s">
        <v>242</v>
      </c>
      <c r="H326" s="153">
        <v>1</v>
      </c>
      <c r="I326" s="154"/>
      <c r="J326" s="155">
        <f>ROUND(I326*H326,2)</f>
        <v>0</v>
      </c>
      <c r="K326" s="151" t="s">
        <v>137</v>
      </c>
      <c r="L326" s="34"/>
      <c r="M326" s="156" t="s">
        <v>3</v>
      </c>
      <c r="N326" s="157" t="s">
        <v>44</v>
      </c>
      <c r="O326" s="54"/>
      <c r="P326" s="158">
        <f>O326*H326</f>
        <v>0</v>
      </c>
      <c r="Q326" s="158">
        <v>1.2800000000000001E-3</v>
      </c>
      <c r="R326" s="158">
        <f>Q326*H326</f>
        <v>1.2800000000000001E-3</v>
      </c>
      <c r="S326" s="158">
        <v>0</v>
      </c>
      <c r="T326" s="15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0" t="s">
        <v>234</v>
      </c>
      <c r="AT326" s="160" t="s">
        <v>133</v>
      </c>
      <c r="AU326" s="160" t="s">
        <v>84</v>
      </c>
      <c r="AY326" s="18" t="s">
        <v>130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8" t="s">
        <v>81</v>
      </c>
      <c r="BK326" s="161">
        <f>ROUND(I326*H326,2)</f>
        <v>0</v>
      </c>
      <c r="BL326" s="18" t="s">
        <v>234</v>
      </c>
      <c r="BM326" s="160" t="s">
        <v>608</v>
      </c>
    </row>
    <row r="327" spans="1:65" s="2" customFormat="1" x14ac:dyDescent="0.2">
      <c r="A327" s="33"/>
      <c r="B327" s="34"/>
      <c r="C327" s="33"/>
      <c r="D327" s="162" t="s">
        <v>140</v>
      </c>
      <c r="E327" s="33"/>
      <c r="F327" s="163" t="s">
        <v>609</v>
      </c>
      <c r="G327" s="33"/>
      <c r="H327" s="33"/>
      <c r="I327" s="88"/>
      <c r="J327" s="33"/>
      <c r="K327" s="33"/>
      <c r="L327" s="34"/>
      <c r="M327" s="164"/>
      <c r="N327" s="165"/>
      <c r="O327" s="54"/>
      <c r="P327" s="54"/>
      <c r="Q327" s="54"/>
      <c r="R327" s="54"/>
      <c r="S327" s="54"/>
      <c r="T327" s="55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140</v>
      </c>
      <c r="AU327" s="18" t="s">
        <v>84</v>
      </c>
    </row>
    <row r="328" spans="1:65" s="2" customFormat="1" ht="16.5" customHeight="1" x14ac:dyDescent="0.2">
      <c r="A328" s="33"/>
      <c r="B328" s="148"/>
      <c r="C328" s="149" t="s">
        <v>610</v>
      </c>
      <c r="D328" s="149" t="s">
        <v>133</v>
      </c>
      <c r="E328" s="150" t="s">
        <v>611</v>
      </c>
      <c r="F328" s="151" t="s">
        <v>612</v>
      </c>
      <c r="G328" s="152" t="s">
        <v>262</v>
      </c>
      <c r="H328" s="153">
        <v>0.26</v>
      </c>
      <c r="I328" s="154"/>
      <c r="J328" s="155">
        <f>ROUND(I328*H328,2)</f>
        <v>0</v>
      </c>
      <c r="K328" s="151" t="s">
        <v>137</v>
      </c>
      <c r="L328" s="34"/>
      <c r="M328" s="156" t="s">
        <v>3</v>
      </c>
      <c r="N328" s="157" t="s">
        <v>44</v>
      </c>
      <c r="O328" s="54"/>
      <c r="P328" s="158">
        <f>O328*H328</f>
        <v>0</v>
      </c>
      <c r="Q328" s="158">
        <v>0</v>
      </c>
      <c r="R328" s="158">
        <f>Q328*H328</f>
        <v>0</v>
      </c>
      <c r="S328" s="158">
        <v>0</v>
      </c>
      <c r="T328" s="15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0" t="s">
        <v>234</v>
      </c>
      <c r="AT328" s="160" t="s">
        <v>133</v>
      </c>
      <c r="AU328" s="160" t="s">
        <v>84</v>
      </c>
      <c r="AY328" s="18" t="s">
        <v>130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8" t="s">
        <v>81</v>
      </c>
      <c r="BK328" s="161">
        <f>ROUND(I328*H328,2)</f>
        <v>0</v>
      </c>
      <c r="BL328" s="18" t="s">
        <v>234</v>
      </c>
      <c r="BM328" s="160" t="s">
        <v>613</v>
      </c>
    </row>
    <row r="329" spans="1:65" s="2" customFormat="1" ht="19.5" x14ac:dyDescent="0.2">
      <c r="A329" s="33"/>
      <c r="B329" s="34"/>
      <c r="C329" s="33"/>
      <c r="D329" s="162" t="s">
        <v>140</v>
      </c>
      <c r="E329" s="33"/>
      <c r="F329" s="163" t="s">
        <v>614</v>
      </c>
      <c r="G329" s="33"/>
      <c r="H329" s="33"/>
      <c r="I329" s="88"/>
      <c r="J329" s="33"/>
      <c r="K329" s="33"/>
      <c r="L329" s="34"/>
      <c r="M329" s="164"/>
      <c r="N329" s="165"/>
      <c r="O329" s="54"/>
      <c r="P329" s="54"/>
      <c r="Q329" s="54"/>
      <c r="R329" s="54"/>
      <c r="S329" s="54"/>
      <c r="T329" s="55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140</v>
      </c>
      <c r="AU329" s="18" t="s">
        <v>84</v>
      </c>
    </row>
    <row r="330" spans="1:65" s="2" customFormat="1" ht="16.5" customHeight="1" x14ac:dyDescent="0.2">
      <c r="A330" s="33"/>
      <c r="B330" s="148"/>
      <c r="C330" s="149" t="s">
        <v>615</v>
      </c>
      <c r="D330" s="149" t="s">
        <v>133</v>
      </c>
      <c r="E330" s="150" t="s">
        <v>616</v>
      </c>
      <c r="F330" s="151" t="s">
        <v>617</v>
      </c>
      <c r="G330" s="152" t="s">
        <v>262</v>
      </c>
      <c r="H330" s="153">
        <v>0.26</v>
      </c>
      <c r="I330" s="154"/>
      <c r="J330" s="155">
        <f>ROUND(I330*H330,2)</f>
        <v>0</v>
      </c>
      <c r="K330" s="151" t="s">
        <v>137</v>
      </c>
      <c r="L330" s="34"/>
      <c r="M330" s="156" t="s">
        <v>3</v>
      </c>
      <c r="N330" s="157" t="s">
        <v>44</v>
      </c>
      <c r="O330" s="54"/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0" t="s">
        <v>234</v>
      </c>
      <c r="AT330" s="160" t="s">
        <v>133</v>
      </c>
      <c r="AU330" s="160" t="s">
        <v>84</v>
      </c>
      <c r="AY330" s="18" t="s">
        <v>130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8" t="s">
        <v>81</v>
      </c>
      <c r="BK330" s="161">
        <f>ROUND(I330*H330,2)</f>
        <v>0</v>
      </c>
      <c r="BL330" s="18" t="s">
        <v>234</v>
      </c>
      <c r="BM330" s="160" t="s">
        <v>618</v>
      </c>
    </row>
    <row r="331" spans="1:65" s="2" customFormat="1" ht="19.5" x14ac:dyDescent="0.2">
      <c r="A331" s="33"/>
      <c r="B331" s="34"/>
      <c r="C331" s="33"/>
      <c r="D331" s="162" t="s">
        <v>140</v>
      </c>
      <c r="E331" s="33"/>
      <c r="F331" s="163" t="s">
        <v>619</v>
      </c>
      <c r="G331" s="33"/>
      <c r="H331" s="33"/>
      <c r="I331" s="88"/>
      <c r="J331" s="33"/>
      <c r="K331" s="33"/>
      <c r="L331" s="34"/>
      <c r="M331" s="164"/>
      <c r="N331" s="165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140</v>
      </c>
      <c r="AU331" s="18" t="s">
        <v>84</v>
      </c>
    </row>
    <row r="332" spans="1:65" s="12" customFormat="1" ht="22.9" customHeight="1" x14ac:dyDescent="0.2">
      <c r="B332" s="135"/>
      <c r="D332" s="136" t="s">
        <v>72</v>
      </c>
      <c r="E332" s="146" t="s">
        <v>620</v>
      </c>
      <c r="F332" s="146" t="s">
        <v>621</v>
      </c>
      <c r="I332" s="138"/>
      <c r="J332" s="147">
        <f>BK332</f>
        <v>0</v>
      </c>
      <c r="L332" s="135"/>
      <c r="M332" s="140"/>
      <c r="N332" s="141"/>
      <c r="O332" s="141"/>
      <c r="P332" s="142">
        <f>P333</f>
        <v>0</v>
      </c>
      <c r="Q332" s="141"/>
      <c r="R332" s="142">
        <f>R333</f>
        <v>0</v>
      </c>
      <c r="S332" s="141"/>
      <c r="T332" s="143">
        <f>T333</f>
        <v>0</v>
      </c>
      <c r="AR332" s="136" t="s">
        <v>84</v>
      </c>
      <c r="AT332" s="144" t="s">
        <v>72</v>
      </c>
      <c r="AU332" s="144" t="s">
        <v>81</v>
      </c>
      <c r="AY332" s="136" t="s">
        <v>130</v>
      </c>
      <c r="BK332" s="145">
        <f>BK333</f>
        <v>0</v>
      </c>
    </row>
    <row r="333" spans="1:65" s="2" customFormat="1" ht="21.75" customHeight="1" x14ac:dyDescent="0.2">
      <c r="A333" s="33"/>
      <c r="B333" s="148"/>
      <c r="C333" s="149" t="s">
        <v>622</v>
      </c>
      <c r="D333" s="149" t="s">
        <v>133</v>
      </c>
      <c r="E333" s="150" t="s">
        <v>623</v>
      </c>
      <c r="F333" s="151" t="s">
        <v>624</v>
      </c>
      <c r="G333" s="152" t="s">
        <v>242</v>
      </c>
      <c r="H333" s="153">
        <v>2</v>
      </c>
      <c r="I333" s="154"/>
      <c r="J333" s="155">
        <f>ROUND(I333*H333,2)</f>
        <v>0</v>
      </c>
      <c r="K333" s="151" t="s">
        <v>3</v>
      </c>
      <c r="L333" s="34"/>
      <c r="M333" s="156" t="s">
        <v>3</v>
      </c>
      <c r="N333" s="157" t="s">
        <v>44</v>
      </c>
      <c r="O333" s="54"/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0" t="s">
        <v>234</v>
      </c>
      <c r="AT333" s="160" t="s">
        <v>133</v>
      </c>
      <c r="AU333" s="160" t="s">
        <v>84</v>
      </c>
      <c r="AY333" s="18" t="s">
        <v>130</v>
      </c>
      <c r="BE333" s="161">
        <f>IF(N333="základní",J333,0)</f>
        <v>0</v>
      </c>
      <c r="BF333" s="161">
        <f>IF(N333="snížená",J333,0)</f>
        <v>0</v>
      </c>
      <c r="BG333" s="161">
        <f>IF(N333="zákl. přenesená",J333,0)</f>
        <v>0</v>
      </c>
      <c r="BH333" s="161">
        <f>IF(N333="sníž. přenesená",J333,0)</f>
        <v>0</v>
      </c>
      <c r="BI333" s="161">
        <f>IF(N333="nulová",J333,0)</f>
        <v>0</v>
      </c>
      <c r="BJ333" s="18" t="s">
        <v>81</v>
      </c>
      <c r="BK333" s="161">
        <f>ROUND(I333*H333,2)</f>
        <v>0</v>
      </c>
      <c r="BL333" s="18" t="s">
        <v>234</v>
      </c>
      <c r="BM333" s="160" t="s">
        <v>625</v>
      </c>
    </row>
    <row r="334" spans="1:65" s="12" customFormat="1" ht="22.9" customHeight="1" x14ac:dyDescent="0.2">
      <c r="B334" s="135"/>
      <c r="D334" s="136" t="s">
        <v>72</v>
      </c>
      <c r="E334" s="146" t="s">
        <v>626</v>
      </c>
      <c r="F334" s="146" t="s">
        <v>627</v>
      </c>
      <c r="I334" s="138"/>
      <c r="J334" s="147">
        <f>BK334</f>
        <v>0</v>
      </c>
      <c r="L334" s="135"/>
      <c r="M334" s="140"/>
      <c r="N334" s="141"/>
      <c r="O334" s="141"/>
      <c r="P334" s="142">
        <f>SUM(P335:P354)</f>
        <v>0</v>
      </c>
      <c r="Q334" s="141"/>
      <c r="R334" s="142">
        <f>SUM(R335:R354)</f>
        <v>0</v>
      </c>
      <c r="S334" s="141"/>
      <c r="T334" s="143">
        <f>SUM(T335:T354)</f>
        <v>1.8000000000000002E-2</v>
      </c>
      <c r="AR334" s="136" t="s">
        <v>84</v>
      </c>
      <c r="AT334" s="144" t="s">
        <v>72</v>
      </c>
      <c r="AU334" s="144" t="s">
        <v>81</v>
      </c>
      <c r="AY334" s="136" t="s">
        <v>130</v>
      </c>
      <c r="BK334" s="145">
        <f>SUM(BK335:BK354)</f>
        <v>0</v>
      </c>
    </row>
    <row r="335" spans="1:65" s="2" customFormat="1" ht="16.5" customHeight="1" x14ac:dyDescent="0.2">
      <c r="A335" s="33"/>
      <c r="B335" s="148"/>
      <c r="C335" s="149" t="s">
        <v>628</v>
      </c>
      <c r="D335" s="149" t="s">
        <v>133</v>
      </c>
      <c r="E335" s="150" t="s">
        <v>629</v>
      </c>
      <c r="F335" s="151" t="s">
        <v>630</v>
      </c>
      <c r="G335" s="152" t="s">
        <v>213</v>
      </c>
      <c r="H335" s="153">
        <v>150</v>
      </c>
      <c r="I335" s="154"/>
      <c r="J335" s="155">
        <f>ROUND(I335*H335,2)</f>
        <v>0</v>
      </c>
      <c r="K335" s="151" t="s">
        <v>3</v>
      </c>
      <c r="L335" s="34"/>
      <c r="M335" s="156" t="s">
        <v>3</v>
      </c>
      <c r="N335" s="157" t="s">
        <v>44</v>
      </c>
      <c r="O335" s="54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0" t="s">
        <v>234</v>
      </c>
      <c r="AT335" s="160" t="s">
        <v>133</v>
      </c>
      <c r="AU335" s="160" t="s">
        <v>84</v>
      </c>
      <c r="AY335" s="18" t="s">
        <v>130</v>
      </c>
      <c r="BE335" s="161">
        <f>IF(N335="základní",J335,0)</f>
        <v>0</v>
      </c>
      <c r="BF335" s="161">
        <f>IF(N335="snížená",J335,0)</f>
        <v>0</v>
      </c>
      <c r="BG335" s="161">
        <f>IF(N335="zákl. přenesená",J335,0)</f>
        <v>0</v>
      </c>
      <c r="BH335" s="161">
        <f>IF(N335="sníž. přenesená",J335,0)</f>
        <v>0</v>
      </c>
      <c r="BI335" s="161">
        <f>IF(N335="nulová",J335,0)</f>
        <v>0</v>
      </c>
      <c r="BJ335" s="18" t="s">
        <v>81</v>
      </c>
      <c r="BK335" s="161">
        <f>ROUND(I335*H335,2)</f>
        <v>0</v>
      </c>
      <c r="BL335" s="18" t="s">
        <v>234</v>
      </c>
      <c r="BM335" s="160" t="s">
        <v>631</v>
      </c>
    </row>
    <row r="336" spans="1:65" s="2" customFormat="1" x14ac:dyDescent="0.2">
      <c r="A336" s="33"/>
      <c r="B336" s="34"/>
      <c r="C336" s="33"/>
      <c r="D336" s="162" t="s">
        <v>140</v>
      </c>
      <c r="E336" s="33"/>
      <c r="F336" s="163" t="s">
        <v>630</v>
      </c>
      <c r="G336" s="33"/>
      <c r="H336" s="33"/>
      <c r="I336" s="88"/>
      <c r="J336" s="33"/>
      <c r="K336" s="33"/>
      <c r="L336" s="34"/>
      <c r="M336" s="164"/>
      <c r="N336" s="165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140</v>
      </c>
      <c r="AU336" s="18" t="s">
        <v>84</v>
      </c>
    </row>
    <row r="337" spans="1:65" s="2" customFormat="1" ht="16.5" customHeight="1" x14ac:dyDescent="0.2">
      <c r="A337" s="33"/>
      <c r="B337" s="148"/>
      <c r="C337" s="149" t="s">
        <v>184</v>
      </c>
      <c r="D337" s="149" t="s">
        <v>133</v>
      </c>
      <c r="E337" s="150" t="s">
        <v>632</v>
      </c>
      <c r="F337" s="151" t="s">
        <v>633</v>
      </c>
      <c r="G337" s="152" t="s">
        <v>213</v>
      </c>
      <c r="H337" s="153">
        <v>50</v>
      </c>
      <c r="I337" s="154"/>
      <c r="J337" s="155">
        <f>ROUND(I337*H337,2)</f>
        <v>0</v>
      </c>
      <c r="K337" s="151" t="s">
        <v>3</v>
      </c>
      <c r="L337" s="34"/>
      <c r="M337" s="156" t="s">
        <v>3</v>
      </c>
      <c r="N337" s="157" t="s">
        <v>44</v>
      </c>
      <c r="O337" s="54"/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0" t="s">
        <v>234</v>
      </c>
      <c r="AT337" s="160" t="s">
        <v>133</v>
      </c>
      <c r="AU337" s="160" t="s">
        <v>84</v>
      </c>
      <c r="AY337" s="18" t="s">
        <v>130</v>
      </c>
      <c r="BE337" s="161">
        <f>IF(N337="základní",J337,0)</f>
        <v>0</v>
      </c>
      <c r="BF337" s="161">
        <f>IF(N337="snížená",J337,0)</f>
        <v>0</v>
      </c>
      <c r="BG337" s="161">
        <f>IF(N337="zákl. přenesená",J337,0)</f>
        <v>0</v>
      </c>
      <c r="BH337" s="161">
        <f>IF(N337="sníž. přenesená",J337,0)</f>
        <v>0</v>
      </c>
      <c r="BI337" s="161">
        <f>IF(N337="nulová",J337,0)</f>
        <v>0</v>
      </c>
      <c r="BJ337" s="18" t="s">
        <v>81</v>
      </c>
      <c r="BK337" s="161">
        <f>ROUND(I337*H337,2)</f>
        <v>0</v>
      </c>
      <c r="BL337" s="18" t="s">
        <v>234</v>
      </c>
      <c r="BM337" s="160" t="s">
        <v>634</v>
      </c>
    </row>
    <row r="338" spans="1:65" s="2" customFormat="1" x14ac:dyDescent="0.2">
      <c r="A338" s="33"/>
      <c r="B338" s="34"/>
      <c r="C338" s="33"/>
      <c r="D338" s="162" t="s">
        <v>140</v>
      </c>
      <c r="E338" s="33"/>
      <c r="F338" s="163" t="s">
        <v>633</v>
      </c>
      <c r="G338" s="33"/>
      <c r="H338" s="33"/>
      <c r="I338" s="88"/>
      <c r="J338" s="33"/>
      <c r="K338" s="33"/>
      <c r="L338" s="34"/>
      <c r="M338" s="164"/>
      <c r="N338" s="165"/>
      <c r="O338" s="54"/>
      <c r="P338" s="54"/>
      <c r="Q338" s="54"/>
      <c r="R338" s="54"/>
      <c r="S338" s="54"/>
      <c r="T338" s="55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140</v>
      </c>
      <c r="AU338" s="18" t="s">
        <v>84</v>
      </c>
    </row>
    <row r="339" spans="1:65" s="2" customFormat="1" ht="16.5" customHeight="1" x14ac:dyDescent="0.2">
      <c r="A339" s="33"/>
      <c r="B339" s="148"/>
      <c r="C339" s="149" t="s">
        <v>191</v>
      </c>
      <c r="D339" s="149" t="s">
        <v>133</v>
      </c>
      <c r="E339" s="150" t="s">
        <v>635</v>
      </c>
      <c r="F339" s="151" t="s">
        <v>636</v>
      </c>
      <c r="G339" s="152" t="s">
        <v>242</v>
      </c>
      <c r="H339" s="153">
        <v>1</v>
      </c>
      <c r="I339" s="154"/>
      <c r="J339" s="155">
        <f>ROUND(I339*H339,2)</f>
        <v>0</v>
      </c>
      <c r="K339" s="151" t="s">
        <v>3</v>
      </c>
      <c r="L339" s="34"/>
      <c r="M339" s="156" t="s">
        <v>3</v>
      </c>
      <c r="N339" s="157" t="s">
        <v>44</v>
      </c>
      <c r="O339" s="54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0" t="s">
        <v>234</v>
      </c>
      <c r="AT339" s="160" t="s">
        <v>133</v>
      </c>
      <c r="AU339" s="160" t="s">
        <v>84</v>
      </c>
      <c r="AY339" s="18" t="s">
        <v>130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8" t="s">
        <v>81</v>
      </c>
      <c r="BK339" s="161">
        <f>ROUND(I339*H339,2)</f>
        <v>0</v>
      </c>
      <c r="BL339" s="18" t="s">
        <v>234</v>
      </c>
      <c r="BM339" s="160" t="s">
        <v>637</v>
      </c>
    </row>
    <row r="340" spans="1:65" s="2" customFormat="1" x14ac:dyDescent="0.2">
      <c r="A340" s="33"/>
      <c r="B340" s="34"/>
      <c r="C340" s="33"/>
      <c r="D340" s="162" t="s">
        <v>140</v>
      </c>
      <c r="E340" s="33"/>
      <c r="F340" s="163" t="s">
        <v>636</v>
      </c>
      <c r="G340" s="33"/>
      <c r="H340" s="33"/>
      <c r="I340" s="88"/>
      <c r="J340" s="33"/>
      <c r="K340" s="33"/>
      <c r="L340" s="34"/>
      <c r="M340" s="164"/>
      <c r="N340" s="165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140</v>
      </c>
      <c r="AU340" s="18" t="s">
        <v>84</v>
      </c>
    </row>
    <row r="341" spans="1:65" s="2" customFormat="1" ht="16.5" customHeight="1" x14ac:dyDescent="0.2">
      <c r="A341" s="33"/>
      <c r="B341" s="148"/>
      <c r="C341" s="149" t="s">
        <v>198</v>
      </c>
      <c r="D341" s="149" t="s">
        <v>133</v>
      </c>
      <c r="E341" s="150" t="s">
        <v>638</v>
      </c>
      <c r="F341" s="151" t="s">
        <v>639</v>
      </c>
      <c r="G341" s="152" t="s">
        <v>242</v>
      </c>
      <c r="H341" s="153">
        <v>2</v>
      </c>
      <c r="I341" s="154"/>
      <c r="J341" s="155">
        <f>ROUND(I341*H341,2)</f>
        <v>0</v>
      </c>
      <c r="K341" s="151" t="s">
        <v>3</v>
      </c>
      <c r="L341" s="34"/>
      <c r="M341" s="156" t="s">
        <v>3</v>
      </c>
      <c r="N341" s="157" t="s">
        <v>44</v>
      </c>
      <c r="O341" s="54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0" t="s">
        <v>234</v>
      </c>
      <c r="AT341" s="160" t="s">
        <v>133</v>
      </c>
      <c r="AU341" s="160" t="s">
        <v>84</v>
      </c>
      <c r="AY341" s="18" t="s">
        <v>130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8" t="s">
        <v>81</v>
      </c>
      <c r="BK341" s="161">
        <f>ROUND(I341*H341,2)</f>
        <v>0</v>
      </c>
      <c r="BL341" s="18" t="s">
        <v>234</v>
      </c>
      <c r="BM341" s="160" t="s">
        <v>640</v>
      </c>
    </row>
    <row r="342" spans="1:65" s="2" customFormat="1" x14ac:dyDescent="0.2">
      <c r="A342" s="33"/>
      <c r="B342" s="34"/>
      <c r="C342" s="33"/>
      <c r="D342" s="162" t="s">
        <v>140</v>
      </c>
      <c r="E342" s="33"/>
      <c r="F342" s="163" t="s">
        <v>639</v>
      </c>
      <c r="G342" s="33"/>
      <c r="H342" s="33"/>
      <c r="I342" s="88"/>
      <c r="J342" s="33"/>
      <c r="K342" s="33"/>
      <c r="L342" s="34"/>
      <c r="M342" s="164"/>
      <c r="N342" s="165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140</v>
      </c>
      <c r="AU342" s="18" t="s">
        <v>84</v>
      </c>
    </row>
    <row r="343" spans="1:65" s="2" customFormat="1" ht="21.75" customHeight="1" x14ac:dyDescent="0.2">
      <c r="A343" s="33"/>
      <c r="B343" s="148"/>
      <c r="C343" s="149" t="s">
        <v>641</v>
      </c>
      <c r="D343" s="149" t="s">
        <v>133</v>
      </c>
      <c r="E343" s="150" t="s">
        <v>642</v>
      </c>
      <c r="F343" s="151" t="s">
        <v>643</v>
      </c>
      <c r="G343" s="152" t="s">
        <v>242</v>
      </c>
      <c r="H343" s="153">
        <v>6</v>
      </c>
      <c r="I343" s="154"/>
      <c r="J343" s="155">
        <f>ROUND(I343*H343,2)</f>
        <v>0</v>
      </c>
      <c r="K343" s="151" t="s">
        <v>3</v>
      </c>
      <c r="L343" s="34"/>
      <c r="M343" s="156" t="s">
        <v>3</v>
      </c>
      <c r="N343" s="157" t="s">
        <v>44</v>
      </c>
      <c r="O343" s="54"/>
      <c r="P343" s="158">
        <f>O343*H343</f>
        <v>0</v>
      </c>
      <c r="Q343" s="158">
        <v>0</v>
      </c>
      <c r="R343" s="158">
        <f>Q343*H343</f>
        <v>0</v>
      </c>
      <c r="S343" s="158">
        <v>0</v>
      </c>
      <c r="T343" s="15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0" t="s">
        <v>234</v>
      </c>
      <c r="AT343" s="160" t="s">
        <v>133</v>
      </c>
      <c r="AU343" s="160" t="s">
        <v>84</v>
      </c>
      <c r="AY343" s="18" t="s">
        <v>130</v>
      </c>
      <c r="BE343" s="161">
        <f>IF(N343="základní",J343,0)</f>
        <v>0</v>
      </c>
      <c r="BF343" s="161">
        <f>IF(N343="snížená",J343,0)</f>
        <v>0</v>
      </c>
      <c r="BG343" s="161">
        <f>IF(N343="zákl. přenesená",J343,0)</f>
        <v>0</v>
      </c>
      <c r="BH343" s="161">
        <f>IF(N343="sníž. přenesená",J343,0)</f>
        <v>0</v>
      </c>
      <c r="BI343" s="161">
        <f>IF(N343="nulová",J343,0)</f>
        <v>0</v>
      </c>
      <c r="BJ343" s="18" t="s">
        <v>81</v>
      </c>
      <c r="BK343" s="161">
        <f>ROUND(I343*H343,2)</f>
        <v>0</v>
      </c>
      <c r="BL343" s="18" t="s">
        <v>234</v>
      </c>
      <c r="BM343" s="160" t="s">
        <v>644</v>
      </c>
    </row>
    <row r="344" spans="1:65" s="2" customFormat="1" x14ac:dyDescent="0.2">
      <c r="A344" s="33"/>
      <c r="B344" s="34"/>
      <c r="C344" s="33"/>
      <c r="D344" s="162" t="s">
        <v>140</v>
      </c>
      <c r="E344" s="33"/>
      <c r="F344" s="163" t="s">
        <v>643</v>
      </c>
      <c r="G344" s="33"/>
      <c r="H344" s="33"/>
      <c r="I344" s="88"/>
      <c r="J344" s="33"/>
      <c r="K344" s="33"/>
      <c r="L344" s="34"/>
      <c r="M344" s="164"/>
      <c r="N344" s="165"/>
      <c r="O344" s="54"/>
      <c r="P344" s="54"/>
      <c r="Q344" s="54"/>
      <c r="R344" s="54"/>
      <c r="S344" s="54"/>
      <c r="T344" s="55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140</v>
      </c>
      <c r="AU344" s="18" t="s">
        <v>84</v>
      </c>
    </row>
    <row r="345" spans="1:65" s="2" customFormat="1" ht="16.5" customHeight="1" x14ac:dyDescent="0.2">
      <c r="A345" s="33"/>
      <c r="B345" s="148"/>
      <c r="C345" s="149" t="s">
        <v>645</v>
      </c>
      <c r="D345" s="149" t="s">
        <v>133</v>
      </c>
      <c r="E345" s="150" t="s">
        <v>646</v>
      </c>
      <c r="F345" s="151" t="s">
        <v>647</v>
      </c>
      <c r="G345" s="152" t="s">
        <v>242</v>
      </c>
      <c r="H345" s="153">
        <v>1</v>
      </c>
      <c r="I345" s="154"/>
      <c r="J345" s="155">
        <f>ROUND(I345*H345,2)</f>
        <v>0</v>
      </c>
      <c r="K345" s="151" t="s">
        <v>3</v>
      </c>
      <c r="L345" s="34"/>
      <c r="M345" s="156" t="s">
        <v>3</v>
      </c>
      <c r="N345" s="157" t="s">
        <v>44</v>
      </c>
      <c r="O345" s="54"/>
      <c r="P345" s="158">
        <f>O345*H345</f>
        <v>0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0" t="s">
        <v>234</v>
      </c>
      <c r="AT345" s="160" t="s">
        <v>133</v>
      </c>
      <c r="AU345" s="160" t="s">
        <v>84</v>
      </c>
      <c r="AY345" s="18" t="s">
        <v>130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8" t="s">
        <v>81</v>
      </c>
      <c r="BK345" s="161">
        <f>ROUND(I345*H345,2)</f>
        <v>0</v>
      </c>
      <c r="BL345" s="18" t="s">
        <v>234</v>
      </c>
      <c r="BM345" s="160" t="s">
        <v>648</v>
      </c>
    </row>
    <row r="346" spans="1:65" s="2" customFormat="1" x14ac:dyDescent="0.2">
      <c r="A346" s="33"/>
      <c r="B346" s="34"/>
      <c r="C346" s="33"/>
      <c r="D346" s="162" t="s">
        <v>140</v>
      </c>
      <c r="E346" s="33"/>
      <c r="F346" s="163" t="s">
        <v>647</v>
      </c>
      <c r="G346" s="33"/>
      <c r="H346" s="33"/>
      <c r="I346" s="88"/>
      <c r="J346" s="33"/>
      <c r="K346" s="33"/>
      <c r="L346" s="34"/>
      <c r="M346" s="164"/>
      <c r="N346" s="165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140</v>
      </c>
      <c r="AU346" s="18" t="s">
        <v>84</v>
      </c>
    </row>
    <row r="347" spans="1:65" s="2" customFormat="1" ht="16.5" customHeight="1" x14ac:dyDescent="0.2">
      <c r="A347" s="33"/>
      <c r="B347" s="148"/>
      <c r="C347" s="149" t="s">
        <v>287</v>
      </c>
      <c r="D347" s="149" t="s">
        <v>133</v>
      </c>
      <c r="E347" s="150" t="s">
        <v>649</v>
      </c>
      <c r="F347" s="151" t="s">
        <v>650</v>
      </c>
      <c r="G347" s="152" t="s">
        <v>242</v>
      </c>
      <c r="H347" s="153">
        <v>1</v>
      </c>
      <c r="I347" s="154"/>
      <c r="J347" s="155">
        <f>ROUND(I347*H347,2)</f>
        <v>0</v>
      </c>
      <c r="K347" s="151" t="s">
        <v>3</v>
      </c>
      <c r="L347" s="34"/>
      <c r="M347" s="156" t="s">
        <v>3</v>
      </c>
      <c r="N347" s="157" t="s">
        <v>44</v>
      </c>
      <c r="O347" s="54"/>
      <c r="P347" s="158">
        <f>O347*H347</f>
        <v>0</v>
      </c>
      <c r="Q347" s="158">
        <v>0</v>
      </c>
      <c r="R347" s="158">
        <f>Q347*H347</f>
        <v>0</v>
      </c>
      <c r="S347" s="158">
        <v>0</v>
      </c>
      <c r="T347" s="15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0" t="s">
        <v>234</v>
      </c>
      <c r="AT347" s="160" t="s">
        <v>133</v>
      </c>
      <c r="AU347" s="160" t="s">
        <v>84</v>
      </c>
      <c r="AY347" s="18" t="s">
        <v>130</v>
      </c>
      <c r="BE347" s="161">
        <f>IF(N347="základní",J347,0)</f>
        <v>0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8" t="s">
        <v>81</v>
      </c>
      <c r="BK347" s="161">
        <f>ROUND(I347*H347,2)</f>
        <v>0</v>
      </c>
      <c r="BL347" s="18" t="s">
        <v>234</v>
      </c>
      <c r="BM347" s="160" t="s">
        <v>651</v>
      </c>
    </row>
    <row r="348" spans="1:65" s="2" customFormat="1" x14ac:dyDescent="0.2">
      <c r="A348" s="33"/>
      <c r="B348" s="34"/>
      <c r="C348" s="33"/>
      <c r="D348" s="162" t="s">
        <v>140</v>
      </c>
      <c r="E348" s="33"/>
      <c r="F348" s="163" t="s">
        <v>650</v>
      </c>
      <c r="G348" s="33"/>
      <c r="H348" s="33"/>
      <c r="I348" s="88"/>
      <c r="J348" s="33"/>
      <c r="K348" s="33"/>
      <c r="L348" s="34"/>
      <c r="M348" s="164"/>
      <c r="N348" s="165"/>
      <c r="O348" s="54"/>
      <c r="P348" s="54"/>
      <c r="Q348" s="54"/>
      <c r="R348" s="54"/>
      <c r="S348" s="54"/>
      <c r="T348" s="55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140</v>
      </c>
      <c r="AU348" s="18" t="s">
        <v>84</v>
      </c>
    </row>
    <row r="349" spans="1:65" s="2" customFormat="1" ht="16.5" customHeight="1" x14ac:dyDescent="0.2">
      <c r="A349" s="33"/>
      <c r="B349" s="148"/>
      <c r="C349" s="149" t="s">
        <v>652</v>
      </c>
      <c r="D349" s="149" t="s">
        <v>133</v>
      </c>
      <c r="E349" s="150" t="s">
        <v>653</v>
      </c>
      <c r="F349" s="151" t="s">
        <v>654</v>
      </c>
      <c r="G349" s="152" t="s">
        <v>655</v>
      </c>
      <c r="H349" s="153">
        <v>5</v>
      </c>
      <c r="I349" s="154"/>
      <c r="J349" s="155">
        <f>ROUND(I349*H349,2)</f>
        <v>0</v>
      </c>
      <c r="K349" s="151" t="s">
        <v>3</v>
      </c>
      <c r="L349" s="34"/>
      <c r="M349" s="156" t="s">
        <v>3</v>
      </c>
      <c r="N349" s="157" t="s">
        <v>44</v>
      </c>
      <c r="O349" s="54"/>
      <c r="P349" s="158">
        <f>O349*H349</f>
        <v>0</v>
      </c>
      <c r="Q349" s="158">
        <v>0</v>
      </c>
      <c r="R349" s="158">
        <f>Q349*H349</f>
        <v>0</v>
      </c>
      <c r="S349" s="158">
        <v>2E-3</v>
      </c>
      <c r="T349" s="159">
        <f>S349*H349</f>
        <v>0.01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0" t="s">
        <v>234</v>
      </c>
      <c r="AT349" s="160" t="s">
        <v>133</v>
      </c>
      <c r="AU349" s="160" t="s">
        <v>84</v>
      </c>
      <c r="AY349" s="18" t="s">
        <v>130</v>
      </c>
      <c r="BE349" s="161">
        <f>IF(N349="základní",J349,0)</f>
        <v>0</v>
      </c>
      <c r="BF349" s="161">
        <f>IF(N349="snížená",J349,0)</f>
        <v>0</v>
      </c>
      <c r="BG349" s="161">
        <f>IF(N349="zákl. přenesená",J349,0)</f>
        <v>0</v>
      </c>
      <c r="BH349" s="161">
        <f>IF(N349="sníž. přenesená",J349,0)</f>
        <v>0</v>
      </c>
      <c r="BI349" s="161">
        <f>IF(N349="nulová",J349,0)</f>
        <v>0</v>
      </c>
      <c r="BJ349" s="18" t="s">
        <v>81</v>
      </c>
      <c r="BK349" s="161">
        <f>ROUND(I349*H349,2)</f>
        <v>0</v>
      </c>
      <c r="BL349" s="18" t="s">
        <v>234</v>
      </c>
      <c r="BM349" s="160" t="s">
        <v>656</v>
      </c>
    </row>
    <row r="350" spans="1:65" s="2" customFormat="1" x14ac:dyDescent="0.2">
      <c r="A350" s="33"/>
      <c r="B350" s="34"/>
      <c r="C350" s="33"/>
      <c r="D350" s="162" t="s">
        <v>140</v>
      </c>
      <c r="E350" s="33"/>
      <c r="F350" s="163" t="s">
        <v>654</v>
      </c>
      <c r="G350" s="33"/>
      <c r="H350" s="33"/>
      <c r="I350" s="88"/>
      <c r="J350" s="33"/>
      <c r="K350" s="33"/>
      <c r="L350" s="34"/>
      <c r="M350" s="164"/>
      <c r="N350" s="165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140</v>
      </c>
      <c r="AU350" s="18" t="s">
        <v>84</v>
      </c>
    </row>
    <row r="351" spans="1:65" s="2" customFormat="1" ht="16.5" customHeight="1" x14ac:dyDescent="0.2">
      <c r="A351" s="33"/>
      <c r="B351" s="148"/>
      <c r="C351" s="149" t="s">
        <v>657</v>
      </c>
      <c r="D351" s="149" t="s">
        <v>133</v>
      </c>
      <c r="E351" s="150" t="s">
        <v>658</v>
      </c>
      <c r="F351" s="151" t="s">
        <v>659</v>
      </c>
      <c r="G351" s="152" t="s">
        <v>660</v>
      </c>
      <c r="H351" s="153">
        <v>4</v>
      </c>
      <c r="I351" s="154"/>
      <c r="J351" s="155">
        <f>ROUND(I351*H351,2)</f>
        <v>0</v>
      </c>
      <c r="K351" s="151" t="s">
        <v>3</v>
      </c>
      <c r="L351" s="34"/>
      <c r="M351" s="156" t="s">
        <v>3</v>
      </c>
      <c r="N351" s="157" t="s">
        <v>44</v>
      </c>
      <c r="O351" s="54"/>
      <c r="P351" s="158">
        <f>O351*H351</f>
        <v>0</v>
      </c>
      <c r="Q351" s="158">
        <v>0</v>
      </c>
      <c r="R351" s="158">
        <f>Q351*H351</f>
        <v>0</v>
      </c>
      <c r="S351" s="158">
        <v>2E-3</v>
      </c>
      <c r="T351" s="159">
        <f>S351*H351</f>
        <v>8.0000000000000002E-3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0" t="s">
        <v>234</v>
      </c>
      <c r="AT351" s="160" t="s">
        <v>133</v>
      </c>
      <c r="AU351" s="160" t="s">
        <v>84</v>
      </c>
      <c r="AY351" s="18" t="s">
        <v>130</v>
      </c>
      <c r="BE351" s="161">
        <f>IF(N351="základní",J351,0)</f>
        <v>0</v>
      </c>
      <c r="BF351" s="161">
        <f>IF(N351="snížená",J351,0)</f>
        <v>0</v>
      </c>
      <c r="BG351" s="161">
        <f>IF(N351="zákl. přenesená",J351,0)</f>
        <v>0</v>
      </c>
      <c r="BH351" s="161">
        <f>IF(N351="sníž. přenesená",J351,0)</f>
        <v>0</v>
      </c>
      <c r="BI351" s="161">
        <f>IF(N351="nulová",J351,0)</f>
        <v>0</v>
      </c>
      <c r="BJ351" s="18" t="s">
        <v>81</v>
      </c>
      <c r="BK351" s="161">
        <f>ROUND(I351*H351,2)</f>
        <v>0</v>
      </c>
      <c r="BL351" s="18" t="s">
        <v>234</v>
      </c>
      <c r="BM351" s="160" t="s">
        <v>661</v>
      </c>
    </row>
    <row r="352" spans="1:65" s="2" customFormat="1" x14ac:dyDescent="0.2">
      <c r="A352" s="33"/>
      <c r="B352" s="34"/>
      <c r="C352" s="33"/>
      <c r="D352" s="162" t="s">
        <v>140</v>
      </c>
      <c r="E352" s="33"/>
      <c r="F352" s="163" t="s">
        <v>659</v>
      </c>
      <c r="G352" s="33"/>
      <c r="H352" s="33"/>
      <c r="I352" s="88"/>
      <c r="J352" s="33"/>
      <c r="K352" s="33"/>
      <c r="L352" s="34"/>
      <c r="M352" s="164"/>
      <c r="N352" s="165"/>
      <c r="O352" s="54"/>
      <c r="P352" s="54"/>
      <c r="Q352" s="54"/>
      <c r="R352" s="54"/>
      <c r="S352" s="54"/>
      <c r="T352" s="55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140</v>
      </c>
      <c r="AU352" s="18" t="s">
        <v>84</v>
      </c>
    </row>
    <row r="353" spans="1:65" s="2" customFormat="1" ht="16.5" customHeight="1" x14ac:dyDescent="0.2">
      <c r="A353" s="33"/>
      <c r="B353" s="148"/>
      <c r="C353" s="149" t="s">
        <v>662</v>
      </c>
      <c r="D353" s="149" t="s">
        <v>133</v>
      </c>
      <c r="E353" s="150" t="s">
        <v>663</v>
      </c>
      <c r="F353" s="151" t="s">
        <v>664</v>
      </c>
      <c r="G353" s="152" t="s">
        <v>242</v>
      </c>
      <c r="H353" s="153">
        <v>1</v>
      </c>
      <c r="I353" s="154"/>
      <c r="J353" s="155">
        <f>ROUND(I353*H353,2)</f>
        <v>0</v>
      </c>
      <c r="K353" s="151" t="s">
        <v>3</v>
      </c>
      <c r="L353" s="34"/>
      <c r="M353" s="156" t="s">
        <v>3</v>
      </c>
      <c r="N353" s="157" t="s">
        <v>44</v>
      </c>
      <c r="O353" s="54"/>
      <c r="P353" s="158">
        <f>O353*H353</f>
        <v>0</v>
      </c>
      <c r="Q353" s="158">
        <v>0</v>
      </c>
      <c r="R353" s="158">
        <f>Q353*H353</f>
        <v>0</v>
      </c>
      <c r="S353" s="158">
        <v>0</v>
      </c>
      <c r="T353" s="15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0" t="s">
        <v>234</v>
      </c>
      <c r="AT353" s="160" t="s">
        <v>133</v>
      </c>
      <c r="AU353" s="160" t="s">
        <v>84</v>
      </c>
      <c r="AY353" s="18" t="s">
        <v>130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8" t="s">
        <v>81</v>
      </c>
      <c r="BK353" s="161">
        <f>ROUND(I353*H353,2)</f>
        <v>0</v>
      </c>
      <c r="BL353" s="18" t="s">
        <v>234</v>
      </c>
      <c r="BM353" s="160" t="s">
        <v>665</v>
      </c>
    </row>
    <row r="354" spans="1:65" s="2" customFormat="1" x14ac:dyDescent="0.2">
      <c r="A354" s="33"/>
      <c r="B354" s="34"/>
      <c r="C354" s="33"/>
      <c r="D354" s="162" t="s">
        <v>140</v>
      </c>
      <c r="E354" s="33"/>
      <c r="F354" s="163" t="s">
        <v>664</v>
      </c>
      <c r="G354" s="33"/>
      <c r="H354" s="33"/>
      <c r="I354" s="88"/>
      <c r="J354" s="33"/>
      <c r="K354" s="33"/>
      <c r="L354" s="34"/>
      <c r="M354" s="164"/>
      <c r="N354" s="165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140</v>
      </c>
      <c r="AU354" s="18" t="s">
        <v>84</v>
      </c>
    </row>
    <row r="355" spans="1:65" s="12" customFormat="1" ht="22.9" customHeight="1" x14ac:dyDescent="0.2">
      <c r="B355" s="135"/>
      <c r="D355" s="136" t="s">
        <v>72</v>
      </c>
      <c r="E355" s="146" t="s">
        <v>666</v>
      </c>
      <c r="F355" s="146" t="s">
        <v>667</v>
      </c>
      <c r="I355" s="138"/>
      <c r="J355" s="147">
        <f>BK355</f>
        <v>0</v>
      </c>
      <c r="L355" s="135"/>
      <c r="M355" s="140"/>
      <c r="N355" s="141"/>
      <c r="O355" s="141"/>
      <c r="P355" s="142">
        <f>SUM(P356:P371)</f>
        <v>0</v>
      </c>
      <c r="Q355" s="141"/>
      <c r="R355" s="142">
        <f>SUM(R356:R371)</f>
        <v>0.30215999999999998</v>
      </c>
      <c r="S355" s="141"/>
      <c r="T355" s="143">
        <f>SUM(T356:T371)</f>
        <v>0.86487000000000003</v>
      </c>
      <c r="AR355" s="136" t="s">
        <v>84</v>
      </c>
      <c r="AT355" s="144" t="s">
        <v>72</v>
      </c>
      <c r="AU355" s="144" t="s">
        <v>81</v>
      </c>
      <c r="AY355" s="136" t="s">
        <v>130</v>
      </c>
      <c r="BK355" s="145">
        <f>SUM(BK356:BK371)</f>
        <v>0</v>
      </c>
    </row>
    <row r="356" spans="1:65" s="2" customFormat="1" ht="16.5" customHeight="1" x14ac:dyDescent="0.2">
      <c r="A356" s="33"/>
      <c r="B356" s="148"/>
      <c r="C356" s="149" t="s">
        <v>668</v>
      </c>
      <c r="D356" s="149" t="s">
        <v>133</v>
      </c>
      <c r="E356" s="150" t="s">
        <v>669</v>
      </c>
      <c r="F356" s="151" t="s">
        <v>670</v>
      </c>
      <c r="G356" s="152" t="s">
        <v>136</v>
      </c>
      <c r="H356" s="153">
        <v>25.4</v>
      </c>
      <c r="I356" s="154"/>
      <c r="J356" s="155">
        <f>ROUND(I356*H356,2)</f>
        <v>0</v>
      </c>
      <c r="K356" s="151" t="s">
        <v>137</v>
      </c>
      <c r="L356" s="34"/>
      <c r="M356" s="156" t="s">
        <v>3</v>
      </c>
      <c r="N356" s="157" t="s">
        <v>44</v>
      </c>
      <c r="O356" s="54"/>
      <c r="P356" s="158">
        <f>O356*H356</f>
        <v>0</v>
      </c>
      <c r="Q356" s="158">
        <v>1.18E-2</v>
      </c>
      <c r="R356" s="158">
        <f>Q356*H356</f>
        <v>0.29971999999999999</v>
      </c>
      <c r="S356" s="158">
        <v>0</v>
      </c>
      <c r="T356" s="159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0" t="s">
        <v>234</v>
      </c>
      <c r="AT356" s="160" t="s">
        <v>133</v>
      </c>
      <c r="AU356" s="160" t="s">
        <v>84</v>
      </c>
      <c r="AY356" s="18" t="s">
        <v>130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8" t="s">
        <v>81</v>
      </c>
      <c r="BK356" s="161">
        <f>ROUND(I356*H356,2)</f>
        <v>0</v>
      </c>
      <c r="BL356" s="18" t="s">
        <v>234</v>
      </c>
      <c r="BM356" s="160" t="s">
        <v>671</v>
      </c>
    </row>
    <row r="357" spans="1:65" s="2" customFormat="1" ht="19.5" x14ac:dyDescent="0.2">
      <c r="A357" s="33"/>
      <c r="B357" s="34"/>
      <c r="C357" s="33"/>
      <c r="D357" s="162" t="s">
        <v>140</v>
      </c>
      <c r="E357" s="33"/>
      <c r="F357" s="163" t="s">
        <v>672</v>
      </c>
      <c r="G357" s="33"/>
      <c r="H357" s="33"/>
      <c r="I357" s="88"/>
      <c r="J357" s="33"/>
      <c r="K357" s="33"/>
      <c r="L357" s="34"/>
      <c r="M357" s="164"/>
      <c r="N357" s="165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140</v>
      </c>
      <c r="AU357" s="18" t="s">
        <v>84</v>
      </c>
    </row>
    <row r="358" spans="1:65" s="2" customFormat="1" ht="19.5" x14ac:dyDescent="0.2">
      <c r="A358" s="33"/>
      <c r="B358" s="34"/>
      <c r="C358" s="33"/>
      <c r="D358" s="162" t="s">
        <v>673</v>
      </c>
      <c r="E358" s="33"/>
      <c r="F358" s="192" t="s">
        <v>674</v>
      </c>
      <c r="G358" s="33"/>
      <c r="H358" s="33"/>
      <c r="I358" s="88"/>
      <c r="J358" s="33"/>
      <c r="K358" s="33"/>
      <c r="L358" s="34"/>
      <c r="M358" s="164"/>
      <c r="N358" s="165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673</v>
      </c>
      <c r="AU358" s="18" t="s">
        <v>84</v>
      </c>
    </row>
    <row r="359" spans="1:65" s="13" customFormat="1" x14ac:dyDescent="0.2">
      <c r="B359" s="166"/>
      <c r="D359" s="162" t="s">
        <v>142</v>
      </c>
      <c r="E359" s="167" t="s">
        <v>3</v>
      </c>
      <c r="F359" s="168" t="s">
        <v>176</v>
      </c>
      <c r="H359" s="169">
        <v>25.4</v>
      </c>
      <c r="I359" s="170"/>
      <c r="L359" s="166"/>
      <c r="M359" s="171"/>
      <c r="N359" s="172"/>
      <c r="O359" s="172"/>
      <c r="P359" s="172"/>
      <c r="Q359" s="172"/>
      <c r="R359" s="172"/>
      <c r="S359" s="172"/>
      <c r="T359" s="173"/>
      <c r="AT359" s="167" t="s">
        <v>142</v>
      </c>
      <c r="AU359" s="167" t="s">
        <v>84</v>
      </c>
      <c r="AV359" s="13" t="s">
        <v>84</v>
      </c>
      <c r="AW359" s="13" t="s">
        <v>34</v>
      </c>
      <c r="AX359" s="13" t="s">
        <v>81</v>
      </c>
      <c r="AY359" s="167" t="s">
        <v>130</v>
      </c>
    </row>
    <row r="360" spans="1:65" s="2" customFormat="1" ht="16.5" customHeight="1" x14ac:dyDescent="0.2">
      <c r="A360" s="33"/>
      <c r="B360" s="148"/>
      <c r="C360" s="149" t="s">
        <v>675</v>
      </c>
      <c r="D360" s="149" t="s">
        <v>133</v>
      </c>
      <c r="E360" s="150" t="s">
        <v>676</v>
      </c>
      <c r="F360" s="151" t="s">
        <v>677</v>
      </c>
      <c r="G360" s="152" t="s">
        <v>136</v>
      </c>
      <c r="H360" s="153">
        <v>24.4</v>
      </c>
      <c r="I360" s="154"/>
      <c r="J360" s="155">
        <f>ROUND(I360*H360,2)</f>
        <v>0</v>
      </c>
      <c r="K360" s="151" t="s">
        <v>137</v>
      </c>
      <c r="L360" s="34"/>
      <c r="M360" s="156" t="s">
        <v>3</v>
      </c>
      <c r="N360" s="157" t="s">
        <v>44</v>
      </c>
      <c r="O360" s="54"/>
      <c r="P360" s="158">
        <f>O360*H360</f>
        <v>0</v>
      </c>
      <c r="Q360" s="158">
        <v>1E-4</v>
      </c>
      <c r="R360" s="158">
        <f>Q360*H360</f>
        <v>2.4399999999999999E-3</v>
      </c>
      <c r="S360" s="158">
        <v>0</v>
      </c>
      <c r="T360" s="159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0" t="s">
        <v>234</v>
      </c>
      <c r="AT360" s="160" t="s">
        <v>133</v>
      </c>
      <c r="AU360" s="160" t="s">
        <v>84</v>
      </c>
      <c r="AY360" s="18" t="s">
        <v>130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8" t="s">
        <v>81</v>
      </c>
      <c r="BK360" s="161">
        <f>ROUND(I360*H360,2)</f>
        <v>0</v>
      </c>
      <c r="BL360" s="18" t="s">
        <v>234</v>
      </c>
      <c r="BM360" s="160" t="s">
        <v>678</v>
      </c>
    </row>
    <row r="361" spans="1:65" s="2" customFormat="1" x14ac:dyDescent="0.2">
      <c r="A361" s="33"/>
      <c r="B361" s="34"/>
      <c r="C361" s="33"/>
      <c r="D361" s="162" t="s">
        <v>140</v>
      </c>
      <c r="E361" s="33"/>
      <c r="F361" s="163" t="s">
        <v>679</v>
      </c>
      <c r="G361" s="33"/>
      <c r="H361" s="33"/>
      <c r="I361" s="88"/>
      <c r="J361" s="33"/>
      <c r="K361" s="33"/>
      <c r="L361" s="34"/>
      <c r="M361" s="164"/>
      <c r="N361" s="165"/>
      <c r="O361" s="54"/>
      <c r="P361" s="54"/>
      <c r="Q361" s="54"/>
      <c r="R361" s="54"/>
      <c r="S361" s="54"/>
      <c r="T361" s="55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140</v>
      </c>
      <c r="AU361" s="18" t="s">
        <v>84</v>
      </c>
    </row>
    <row r="362" spans="1:65" s="2" customFormat="1" ht="16.5" customHeight="1" x14ac:dyDescent="0.2">
      <c r="A362" s="33"/>
      <c r="B362" s="148"/>
      <c r="C362" s="149" t="s">
        <v>680</v>
      </c>
      <c r="D362" s="149" t="s">
        <v>133</v>
      </c>
      <c r="E362" s="150" t="s">
        <v>681</v>
      </c>
      <c r="F362" s="151" t="s">
        <v>682</v>
      </c>
      <c r="G362" s="152" t="s">
        <v>136</v>
      </c>
      <c r="H362" s="153">
        <v>25.4</v>
      </c>
      <c r="I362" s="154"/>
      <c r="J362" s="155">
        <f>ROUND(I362*H362,2)</f>
        <v>0</v>
      </c>
      <c r="K362" s="151" t="s">
        <v>137</v>
      </c>
      <c r="L362" s="34"/>
      <c r="M362" s="156" t="s">
        <v>3</v>
      </c>
      <c r="N362" s="157" t="s">
        <v>44</v>
      </c>
      <c r="O362" s="54"/>
      <c r="P362" s="158">
        <f>O362*H362</f>
        <v>0</v>
      </c>
      <c r="Q362" s="158">
        <v>0</v>
      </c>
      <c r="R362" s="158">
        <f>Q362*H362</f>
        <v>0</v>
      </c>
      <c r="S362" s="158">
        <v>2.4649999999999998E-2</v>
      </c>
      <c r="T362" s="159">
        <f>S362*H362</f>
        <v>0.62610999999999994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0" t="s">
        <v>234</v>
      </c>
      <c r="AT362" s="160" t="s">
        <v>133</v>
      </c>
      <c r="AU362" s="160" t="s">
        <v>84</v>
      </c>
      <c r="AY362" s="18" t="s">
        <v>130</v>
      </c>
      <c r="BE362" s="161">
        <f>IF(N362="základní",J362,0)</f>
        <v>0</v>
      </c>
      <c r="BF362" s="161">
        <f>IF(N362="snížená",J362,0)</f>
        <v>0</v>
      </c>
      <c r="BG362" s="161">
        <f>IF(N362="zákl. přenesená",J362,0)</f>
        <v>0</v>
      </c>
      <c r="BH362" s="161">
        <f>IF(N362="sníž. přenesená",J362,0)</f>
        <v>0</v>
      </c>
      <c r="BI362" s="161">
        <f>IF(N362="nulová",J362,0)</f>
        <v>0</v>
      </c>
      <c r="BJ362" s="18" t="s">
        <v>81</v>
      </c>
      <c r="BK362" s="161">
        <f>ROUND(I362*H362,2)</f>
        <v>0</v>
      </c>
      <c r="BL362" s="18" t="s">
        <v>234</v>
      </c>
      <c r="BM362" s="160" t="s">
        <v>683</v>
      </c>
    </row>
    <row r="363" spans="1:65" s="2" customFormat="1" x14ac:dyDescent="0.2">
      <c r="A363" s="33"/>
      <c r="B363" s="34"/>
      <c r="C363" s="33"/>
      <c r="D363" s="162" t="s">
        <v>140</v>
      </c>
      <c r="E363" s="33"/>
      <c r="F363" s="163" t="s">
        <v>684</v>
      </c>
      <c r="G363" s="33"/>
      <c r="H363" s="33"/>
      <c r="I363" s="88"/>
      <c r="J363" s="33"/>
      <c r="K363" s="33"/>
      <c r="L363" s="34"/>
      <c r="M363" s="164"/>
      <c r="N363" s="165"/>
      <c r="O363" s="54"/>
      <c r="P363" s="54"/>
      <c r="Q363" s="54"/>
      <c r="R363" s="54"/>
      <c r="S363" s="54"/>
      <c r="T363" s="55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140</v>
      </c>
      <c r="AU363" s="18" t="s">
        <v>84</v>
      </c>
    </row>
    <row r="364" spans="1:65" s="2" customFormat="1" ht="16.5" customHeight="1" x14ac:dyDescent="0.2">
      <c r="A364" s="33"/>
      <c r="B364" s="148"/>
      <c r="C364" s="149" t="s">
        <v>685</v>
      </c>
      <c r="D364" s="149" t="s">
        <v>133</v>
      </c>
      <c r="E364" s="150" t="s">
        <v>686</v>
      </c>
      <c r="F364" s="151" t="s">
        <v>687</v>
      </c>
      <c r="G364" s="152" t="s">
        <v>136</v>
      </c>
      <c r="H364" s="153">
        <v>25.4</v>
      </c>
      <c r="I364" s="154"/>
      <c r="J364" s="155">
        <f>ROUND(I364*H364,2)</f>
        <v>0</v>
      </c>
      <c r="K364" s="151" t="s">
        <v>137</v>
      </c>
      <c r="L364" s="34"/>
      <c r="M364" s="156" t="s">
        <v>3</v>
      </c>
      <c r="N364" s="157" t="s">
        <v>44</v>
      </c>
      <c r="O364" s="54"/>
      <c r="P364" s="158">
        <f>O364*H364</f>
        <v>0</v>
      </c>
      <c r="Q364" s="158">
        <v>0</v>
      </c>
      <c r="R364" s="158">
        <f>Q364*H364</f>
        <v>0</v>
      </c>
      <c r="S364" s="158">
        <v>8.0000000000000002E-3</v>
      </c>
      <c r="T364" s="159">
        <f>S364*H364</f>
        <v>0.20319999999999999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0" t="s">
        <v>234</v>
      </c>
      <c r="AT364" s="160" t="s">
        <v>133</v>
      </c>
      <c r="AU364" s="160" t="s">
        <v>84</v>
      </c>
      <c r="AY364" s="18" t="s">
        <v>130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8" t="s">
        <v>81</v>
      </c>
      <c r="BK364" s="161">
        <f>ROUND(I364*H364,2)</f>
        <v>0</v>
      </c>
      <c r="BL364" s="18" t="s">
        <v>234</v>
      </c>
      <c r="BM364" s="160" t="s">
        <v>688</v>
      </c>
    </row>
    <row r="365" spans="1:65" s="2" customFormat="1" x14ac:dyDescent="0.2">
      <c r="A365" s="33"/>
      <c r="B365" s="34"/>
      <c r="C365" s="33"/>
      <c r="D365" s="162" t="s">
        <v>140</v>
      </c>
      <c r="E365" s="33"/>
      <c r="F365" s="163" t="s">
        <v>689</v>
      </c>
      <c r="G365" s="33"/>
      <c r="H365" s="33"/>
      <c r="I365" s="88"/>
      <c r="J365" s="33"/>
      <c r="K365" s="33"/>
      <c r="L365" s="34"/>
      <c r="M365" s="164"/>
      <c r="N365" s="165"/>
      <c r="O365" s="54"/>
      <c r="P365" s="54"/>
      <c r="Q365" s="54"/>
      <c r="R365" s="54"/>
      <c r="S365" s="54"/>
      <c r="T365" s="55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140</v>
      </c>
      <c r="AU365" s="18" t="s">
        <v>84</v>
      </c>
    </row>
    <row r="366" spans="1:65" s="2" customFormat="1" ht="16.5" customHeight="1" x14ac:dyDescent="0.2">
      <c r="A366" s="33"/>
      <c r="B366" s="148"/>
      <c r="C366" s="149" t="s">
        <v>690</v>
      </c>
      <c r="D366" s="149" t="s">
        <v>133</v>
      </c>
      <c r="E366" s="150" t="s">
        <v>691</v>
      </c>
      <c r="F366" s="151" t="s">
        <v>692</v>
      </c>
      <c r="G366" s="152" t="s">
        <v>136</v>
      </c>
      <c r="H366" s="153">
        <v>25.4</v>
      </c>
      <c r="I366" s="154"/>
      <c r="J366" s="155">
        <f>ROUND(I366*H366,2)</f>
        <v>0</v>
      </c>
      <c r="K366" s="151" t="s">
        <v>137</v>
      </c>
      <c r="L366" s="34"/>
      <c r="M366" s="156" t="s">
        <v>3</v>
      </c>
      <c r="N366" s="157" t="s">
        <v>44</v>
      </c>
      <c r="O366" s="54"/>
      <c r="P366" s="158">
        <f>O366*H366</f>
        <v>0</v>
      </c>
      <c r="Q366" s="158">
        <v>0</v>
      </c>
      <c r="R366" s="158">
        <f>Q366*H366</f>
        <v>0</v>
      </c>
      <c r="S366" s="158">
        <v>1.4E-3</v>
      </c>
      <c r="T366" s="159">
        <f>S366*H366</f>
        <v>3.5559999999999994E-2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0" t="s">
        <v>234</v>
      </c>
      <c r="AT366" s="160" t="s">
        <v>133</v>
      </c>
      <c r="AU366" s="160" t="s">
        <v>84</v>
      </c>
      <c r="AY366" s="18" t="s">
        <v>130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8" t="s">
        <v>81</v>
      </c>
      <c r="BK366" s="161">
        <f>ROUND(I366*H366,2)</f>
        <v>0</v>
      </c>
      <c r="BL366" s="18" t="s">
        <v>234</v>
      </c>
      <c r="BM366" s="160" t="s">
        <v>693</v>
      </c>
    </row>
    <row r="367" spans="1:65" s="2" customFormat="1" ht="19.5" x14ac:dyDescent="0.2">
      <c r="A367" s="33"/>
      <c r="B367" s="34"/>
      <c r="C367" s="33"/>
      <c r="D367" s="162" t="s">
        <v>140</v>
      </c>
      <c r="E367" s="33"/>
      <c r="F367" s="163" t="s">
        <v>694</v>
      </c>
      <c r="G367" s="33"/>
      <c r="H367" s="33"/>
      <c r="I367" s="88"/>
      <c r="J367" s="33"/>
      <c r="K367" s="33"/>
      <c r="L367" s="34"/>
      <c r="M367" s="164"/>
      <c r="N367" s="165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140</v>
      </c>
      <c r="AU367" s="18" t="s">
        <v>84</v>
      </c>
    </row>
    <row r="368" spans="1:65" s="2" customFormat="1" ht="16.5" customHeight="1" x14ac:dyDescent="0.2">
      <c r="A368" s="33"/>
      <c r="B368" s="148"/>
      <c r="C368" s="149" t="s">
        <v>695</v>
      </c>
      <c r="D368" s="149" t="s">
        <v>133</v>
      </c>
      <c r="E368" s="150" t="s">
        <v>696</v>
      </c>
      <c r="F368" s="151" t="s">
        <v>697</v>
      </c>
      <c r="G368" s="152" t="s">
        <v>262</v>
      </c>
      <c r="H368" s="153">
        <v>0.30199999999999999</v>
      </c>
      <c r="I368" s="154"/>
      <c r="J368" s="155">
        <f>ROUND(I368*H368,2)</f>
        <v>0</v>
      </c>
      <c r="K368" s="151" t="s">
        <v>137</v>
      </c>
      <c r="L368" s="34"/>
      <c r="M368" s="156" t="s">
        <v>3</v>
      </c>
      <c r="N368" s="157" t="s">
        <v>44</v>
      </c>
      <c r="O368" s="54"/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0" t="s">
        <v>234</v>
      </c>
      <c r="AT368" s="160" t="s">
        <v>133</v>
      </c>
      <c r="AU368" s="160" t="s">
        <v>84</v>
      </c>
      <c r="AY368" s="18" t="s">
        <v>130</v>
      </c>
      <c r="BE368" s="161">
        <f>IF(N368="základní",J368,0)</f>
        <v>0</v>
      </c>
      <c r="BF368" s="161">
        <f>IF(N368="snížená",J368,0)</f>
        <v>0</v>
      </c>
      <c r="BG368" s="161">
        <f>IF(N368="zákl. přenesená",J368,0)</f>
        <v>0</v>
      </c>
      <c r="BH368" s="161">
        <f>IF(N368="sníž. přenesená",J368,0)</f>
        <v>0</v>
      </c>
      <c r="BI368" s="161">
        <f>IF(N368="nulová",J368,0)</f>
        <v>0</v>
      </c>
      <c r="BJ368" s="18" t="s">
        <v>81</v>
      </c>
      <c r="BK368" s="161">
        <f>ROUND(I368*H368,2)</f>
        <v>0</v>
      </c>
      <c r="BL368" s="18" t="s">
        <v>234</v>
      </c>
      <c r="BM368" s="160" t="s">
        <v>698</v>
      </c>
    </row>
    <row r="369" spans="1:65" s="2" customFormat="1" ht="19.5" x14ac:dyDescent="0.2">
      <c r="A369" s="33"/>
      <c r="B369" s="34"/>
      <c r="C369" s="33"/>
      <c r="D369" s="162" t="s">
        <v>140</v>
      </c>
      <c r="E369" s="33"/>
      <c r="F369" s="163" t="s">
        <v>699</v>
      </c>
      <c r="G369" s="33"/>
      <c r="H369" s="33"/>
      <c r="I369" s="88"/>
      <c r="J369" s="33"/>
      <c r="K369" s="33"/>
      <c r="L369" s="34"/>
      <c r="M369" s="164"/>
      <c r="N369" s="165"/>
      <c r="O369" s="54"/>
      <c r="P369" s="54"/>
      <c r="Q369" s="54"/>
      <c r="R369" s="54"/>
      <c r="S369" s="54"/>
      <c r="T369" s="55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140</v>
      </c>
      <c r="AU369" s="18" t="s">
        <v>84</v>
      </c>
    </row>
    <row r="370" spans="1:65" s="2" customFormat="1" ht="16.5" customHeight="1" x14ac:dyDescent="0.2">
      <c r="A370" s="33"/>
      <c r="B370" s="148"/>
      <c r="C370" s="149" t="s">
        <v>700</v>
      </c>
      <c r="D370" s="149" t="s">
        <v>133</v>
      </c>
      <c r="E370" s="150" t="s">
        <v>701</v>
      </c>
      <c r="F370" s="151" t="s">
        <v>702</v>
      </c>
      <c r="G370" s="152" t="s">
        <v>262</v>
      </c>
      <c r="H370" s="153">
        <v>0.30199999999999999</v>
      </c>
      <c r="I370" s="154"/>
      <c r="J370" s="155">
        <f>ROUND(I370*H370,2)</f>
        <v>0</v>
      </c>
      <c r="K370" s="151" t="s">
        <v>137</v>
      </c>
      <c r="L370" s="34"/>
      <c r="M370" s="156" t="s">
        <v>3</v>
      </c>
      <c r="N370" s="157" t="s">
        <v>44</v>
      </c>
      <c r="O370" s="54"/>
      <c r="P370" s="158">
        <f>O370*H370</f>
        <v>0</v>
      </c>
      <c r="Q370" s="158">
        <v>0</v>
      </c>
      <c r="R370" s="158">
        <f>Q370*H370</f>
        <v>0</v>
      </c>
      <c r="S370" s="158">
        <v>0</v>
      </c>
      <c r="T370" s="15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0" t="s">
        <v>234</v>
      </c>
      <c r="AT370" s="160" t="s">
        <v>133</v>
      </c>
      <c r="AU370" s="160" t="s">
        <v>84</v>
      </c>
      <c r="AY370" s="18" t="s">
        <v>130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8" t="s">
        <v>81</v>
      </c>
      <c r="BK370" s="161">
        <f>ROUND(I370*H370,2)</f>
        <v>0</v>
      </c>
      <c r="BL370" s="18" t="s">
        <v>234</v>
      </c>
      <c r="BM370" s="160" t="s">
        <v>703</v>
      </c>
    </row>
    <row r="371" spans="1:65" s="2" customFormat="1" ht="19.5" x14ac:dyDescent="0.2">
      <c r="A371" s="33"/>
      <c r="B371" s="34"/>
      <c r="C371" s="33"/>
      <c r="D371" s="162" t="s">
        <v>140</v>
      </c>
      <c r="E371" s="33"/>
      <c r="F371" s="163" t="s">
        <v>704</v>
      </c>
      <c r="G371" s="33"/>
      <c r="H371" s="33"/>
      <c r="I371" s="88"/>
      <c r="J371" s="33"/>
      <c r="K371" s="33"/>
      <c r="L371" s="34"/>
      <c r="M371" s="164"/>
      <c r="N371" s="165"/>
      <c r="O371" s="54"/>
      <c r="P371" s="54"/>
      <c r="Q371" s="54"/>
      <c r="R371" s="54"/>
      <c r="S371" s="54"/>
      <c r="T371" s="55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140</v>
      </c>
      <c r="AU371" s="18" t="s">
        <v>84</v>
      </c>
    </row>
    <row r="372" spans="1:65" s="12" customFormat="1" ht="22.9" customHeight="1" x14ac:dyDescent="0.2">
      <c r="B372" s="135"/>
      <c r="D372" s="136" t="s">
        <v>72</v>
      </c>
      <c r="E372" s="146" t="s">
        <v>705</v>
      </c>
      <c r="F372" s="146" t="s">
        <v>706</v>
      </c>
      <c r="I372" s="138"/>
      <c r="J372" s="147">
        <f>BK372</f>
        <v>0</v>
      </c>
      <c r="L372" s="135"/>
      <c r="M372" s="140"/>
      <c r="N372" s="141"/>
      <c r="O372" s="141"/>
      <c r="P372" s="142">
        <f>SUM(P373:P426)</f>
        <v>0</v>
      </c>
      <c r="Q372" s="141"/>
      <c r="R372" s="142">
        <f>SUM(R373:R426)</f>
        <v>0.13</v>
      </c>
      <c r="S372" s="141"/>
      <c r="T372" s="143">
        <f>SUM(T373:T426)</f>
        <v>4.6080000000000003E-2</v>
      </c>
      <c r="AR372" s="136" t="s">
        <v>84</v>
      </c>
      <c r="AT372" s="144" t="s">
        <v>72</v>
      </c>
      <c r="AU372" s="144" t="s">
        <v>81</v>
      </c>
      <c r="AY372" s="136" t="s">
        <v>130</v>
      </c>
      <c r="BK372" s="145">
        <f>SUM(BK373:BK426)</f>
        <v>0</v>
      </c>
    </row>
    <row r="373" spans="1:65" s="2" customFormat="1" ht="16.5" customHeight="1" x14ac:dyDescent="0.2">
      <c r="A373" s="33"/>
      <c r="B373" s="148"/>
      <c r="C373" s="149" t="s">
        <v>707</v>
      </c>
      <c r="D373" s="149" t="s">
        <v>133</v>
      </c>
      <c r="E373" s="150" t="s">
        <v>708</v>
      </c>
      <c r="F373" s="151" t="s">
        <v>709</v>
      </c>
      <c r="G373" s="152" t="s">
        <v>242</v>
      </c>
      <c r="H373" s="153">
        <v>3</v>
      </c>
      <c r="I373" s="154"/>
      <c r="J373" s="155">
        <f>ROUND(I373*H373,2)</f>
        <v>0</v>
      </c>
      <c r="K373" s="151" t="s">
        <v>137</v>
      </c>
      <c r="L373" s="34"/>
      <c r="M373" s="156" t="s">
        <v>3</v>
      </c>
      <c r="N373" s="157" t="s">
        <v>44</v>
      </c>
      <c r="O373" s="54"/>
      <c r="P373" s="158">
        <f>O373*H373</f>
        <v>0</v>
      </c>
      <c r="Q373" s="158">
        <v>0</v>
      </c>
      <c r="R373" s="158">
        <f>Q373*H373</f>
        <v>0</v>
      </c>
      <c r="S373" s="158">
        <v>0</v>
      </c>
      <c r="T373" s="159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0" t="s">
        <v>234</v>
      </c>
      <c r="AT373" s="160" t="s">
        <v>133</v>
      </c>
      <c r="AU373" s="160" t="s">
        <v>84</v>
      </c>
      <c r="AY373" s="18" t="s">
        <v>130</v>
      </c>
      <c r="BE373" s="161">
        <f>IF(N373="základní",J373,0)</f>
        <v>0</v>
      </c>
      <c r="BF373" s="161">
        <f>IF(N373="snížená",J373,0)</f>
        <v>0</v>
      </c>
      <c r="BG373" s="161">
        <f>IF(N373="zákl. přenesená",J373,0)</f>
        <v>0</v>
      </c>
      <c r="BH373" s="161">
        <f>IF(N373="sníž. přenesená",J373,0)</f>
        <v>0</v>
      </c>
      <c r="BI373" s="161">
        <f>IF(N373="nulová",J373,0)</f>
        <v>0</v>
      </c>
      <c r="BJ373" s="18" t="s">
        <v>81</v>
      </c>
      <c r="BK373" s="161">
        <f>ROUND(I373*H373,2)</f>
        <v>0</v>
      </c>
      <c r="BL373" s="18" t="s">
        <v>234</v>
      </c>
      <c r="BM373" s="160" t="s">
        <v>710</v>
      </c>
    </row>
    <row r="374" spans="1:65" s="2" customFormat="1" ht="19.5" x14ac:dyDescent="0.2">
      <c r="A374" s="33"/>
      <c r="B374" s="34"/>
      <c r="C374" s="33"/>
      <c r="D374" s="162" t="s">
        <v>140</v>
      </c>
      <c r="E374" s="33"/>
      <c r="F374" s="163" t="s">
        <v>711</v>
      </c>
      <c r="G374" s="33"/>
      <c r="H374" s="33"/>
      <c r="I374" s="88"/>
      <c r="J374" s="33"/>
      <c r="K374" s="33"/>
      <c r="L374" s="34"/>
      <c r="M374" s="164"/>
      <c r="N374" s="165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140</v>
      </c>
      <c r="AU374" s="18" t="s">
        <v>84</v>
      </c>
    </row>
    <row r="375" spans="1:65" s="2" customFormat="1" ht="16.5" customHeight="1" x14ac:dyDescent="0.2">
      <c r="A375" s="33"/>
      <c r="B375" s="148"/>
      <c r="C375" s="182" t="s">
        <v>712</v>
      </c>
      <c r="D375" s="182" t="s">
        <v>313</v>
      </c>
      <c r="E375" s="183" t="s">
        <v>713</v>
      </c>
      <c r="F375" s="184" t="s">
        <v>714</v>
      </c>
      <c r="G375" s="185" t="s">
        <v>242</v>
      </c>
      <c r="H375" s="186">
        <v>1</v>
      </c>
      <c r="I375" s="187"/>
      <c r="J375" s="188">
        <f>ROUND(I375*H375,2)</f>
        <v>0</v>
      </c>
      <c r="K375" s="184" t="s">
        <v>3</v>
      </c>
      <c r="L375" s="189"/>
      <c r="M375" s="190" t="s">
        <v>3</v>
      </c>
      <c r="N375" s="191" t="s">
        <v>44</v>
      </c>
      <c r="O375" s="54"/>
      <c r="P375" s="158">
        <f>O375*H375</f>
        <v>0</v>
      </c>
      <c r="Q375" s="158">
        <v>0.02</v>
      </c>
      <c r="R375" s="158">
        <f>Q375*H375</f>
        <v>0.02</v>
      </c>
      <c r="S375" s="158">
        <v>0</v>
      </c>
      <c r="T375" s="159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0" t="s">
        <v>316</v>
      </c>
      <c r="AT375" s="160" t="s">
        <v>313</v>
      </c>
      <c r="AU375" s="160" t="s">
        <v>84</v>
      </c>
      <c r="AY375" s="18" t="s">
        <v>130</v>
      </c>
      <c r="BE375" s="161">
        <f>IF(N375="základní",J375,0)</f>
        <v>0</v>
      </c>
      <c r="BF375" s="161">
        <f>IF(N375="snížená",J375,0)</f>
        <v>0</v>
      </c>
      <c r="BG375" s="161">
        <f>IF(N375="zákl. přenesená",J375,0)</f>
        <v>0</v>
      </c>
      <c r="BH375" s="161">
        <f>IF(N375="sníž. přenesená",J375,0)</f>
        <v>0</v>
      </c>
      <c r="BI375" s="161">
        <f>IF(N375="nulová",J375,0)</f>
        <v>0</v>
      </c>
      <c r="BJ375" s="18" t="s">
        <v>81</v>
      </c>
      <c r="BK375" s="161">
        <f>ROUND(I375*H375,2)</f>
        <v>0</v>
      </c>
      <c r="BL375" s="18" t="s">
        <v>234</v>
      </c>
      <c r="BM375" s="160" t="s">
        <v>715</v>
      </c>
    </row>
    <row r="376" spans="1:65" s="15" customFormat="1" x14ac:dyDescent="0.2">
      <c r="B376" s="193"/>
      <c r="D376" s="162" t="s">
        <v>142</v>
      </c>
      <c r="E376" s="194" t="s">
        <v>3</v>
      </c>
      <c r="F376" s="195" t="s">
        <v>716</v>
      </c>
      <c r="H376" s="194" t="s">
        <v>3</v>
      </c>
      <c r="I376" s="196"/>
      <c r="L376" s="193"/>
      <c r="M376" s="197"/>
      <c r="N376" s="198"/>
      <c r="O376" s="198"/>
      <c r="P376" s="198"/>
      <c r="Q376" s="198"/>
      <c r="R376" s="198"/>
      <c r="S376" s="198"/>
      <c r="T376" s="199"/>
      <c r="AT376" s="194" t="s">
        <v>142</v>
      </c>
      <c r="AU376" s="194" t="s">
        <v>84</v>
      </c>
      <c r="AV376" s="15" t="s">
        <v>81</v>
      </c>
      <c r="AW376" s="15" t="s">
        <v>34</v>
      </c>
      <c r="AX376" s="15" t="s">
        <v>73</v>
      </c>
      <c r="AY376" s="194" t="s">
        <v>130</v>
      </c>
    </row>
    <row r="377" spans="1:65" s="15" customFormat="1" x14ac:dyDescent="0.2">
      <c r="B377" s="193"/>
      <c r="D377" s="162" t="s">
        <v>142</v>
      </c>
      <c r="E377" s="194" t="s">
        <v>3</v>
      </c>
      <c r="F377" s="195" t="s">
        <v>717</v>
      </c>
      <c r="H377" s="194" t="s">
        <v>3</v>
      </c>
      <c r="I377" s="196"/>
      <c r="L377" s="193"/>
      <c r="M377" s="197"/>
      <c r="N377" s="198"/>
      <c r="O377" s="198"/>
      <c r="P377" s="198"/>
      <c r="Q377" s="198"/>
      <c r="R377" s="198"/>
      <c r="S377" s="198"/>
      <c r="T377" s="199"/>
      <c r="AT377" s="194" t="s">
        <v>142</v>
      </c>
      <c r="AU377" s="194" t="s">
        <v>84</v>
      </c>
      <c r="AV377" s="15" t="s">
        <v>81</v>
      </c>
      <c r="AW377" s="15" t="s">
        <v>34</v>
      </c>
      <c r="AX377" s="15" t="s">
        <v>73</v>
      </c>
      <c r="AY377" s="194" t="s">
        <v>130</v>
      </c>
    </row>
    <row r="378" spans="1:65" s="15" customFormat="1" x14ac:dyDescent="0.2">
      <c r="B378" s="193"/>
      <c r="D378" s="162" t="s">
        <v>142</v>
      </c>
      <c r="E378" s="194" t="s">
        <v>3</v>
      </c>
      <c r="F378" s="195" t="s">
        <v>718</v>
      </c>
      <c r="H378" s="194" t="s">
        <v>3</v>
      </c>
      <c r="I378" s="196"/>
      <c r="L378" s="193"/>
      <c r="M378" s="197"/>
      <c r="N378" s="198"/>
      <c r="O378" s="198"/>
      <c r="P378" s="198"/>
      <c r="Q378" s="198"/>
      <c r="R378" s="198"/>
      <c r="S378" s="198"/>
      <c r="T378" s="199"/>
      <c r="AT378" s="194" t="s">
        <v>142</v>
      </c>
      <c r="AU378" s="194" t="s">
        <v>84</v>
      </c>
      <c r="AV378" s="15" t="s">
        <v>81</v>
      </c>
      <c r="AW378" s="15" t="s">
        <v>34</v>
      </c>
      <c r="AX378" s="15" t="s">
        <v>73</v>
      </c>
      <c r="AY378" s="194" t="s">
        <v>130</v>
      </c>
    </row>
    <row r="379" spans="1:65" s="15" customFormat="1" x14ac:dyDescent="0.2">
      <c r="B379" s="193"/>
      <c r="D379" s="162" t="s">
        <v>142</v>
      </c>
      <c r="E379" s="194" t="s">
        <v>3</v>
      </c>
      <c r="F379" s="195" t="s">
        <v>719</v>
      </c>
      <c r="H379" s="194" t="s">
        <v>3</v>
      </c>
      <c r="I379" s="196"/>
      <c r="L379" s="193"/>
      <c r="M379" s="197"/>
      <c r="N379" s="198"/>
      <c r="O379" s="198"/>
      <c r="P379" s="198"/>
      <c r="Q379" s="198"/>
      <c r="R379" s="198"/>
      <c r="S379" s="198"/>
      <c r="T379" s="199"/>
      <c r="AT379" s="194" t="s">
        <v>142</v>
      </c>
      <c r="AU379" s="194" t="s">
        <v>84</v>
      </c>
      <c r="AV379" s="15" t="s">
        <v>81</v>
      </c>
      <c r="AW379" s="15" t="s">
        <v>34</v>
      </c>
      <c r="AX379" s="15" t="s">
        <v>73</v>
      </c>
      <c r="AY379" s="194" t="s">
        <v>130</v>
      </c>
    </row>
    <row r="380" spans="1:65" s="15" customFormat="1" x14ac:dyDescent="0.2">
      <c r="B380" s="193"/>
      <c r="D380" s="162" t="s">
        <v>142</v>
      </c>
      <c r="E380" s="194" t="s">
        <v>3</v>
      </c>
      <c r="F380" s="195" t="s">
        <v>720</v>
      </c>
      <c r="H380" s="194" t="s">
        <v>3</v>
      </c>
      <c r="I380" s="196"/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142</v>
      </c>
      <c r="AU380" s="194" t="s">
        <v>84</v>
      </c>
      <c r="AV380" s="15" t="s">
        <v>81</v>
      </c>
      <c r="AW380" s="15" t="s">
        <v>34</v>
      </c>
      <c r="AX380" s="15" t="s">
        <v>73</v>
      </c>
      <c r="AY380" s="194" t="s">
        <v>130</v>
      </c>
    </row>
    <row r="381" spans="1:65" s="15" customFormat="1" x14ac:dyDescent="0.2">
      <c r="B381" s="193"/>
      <c r="D381" s="162" t="s">
        <v>142</v>
      </c>
      <c r="E381" s="194" t="s">
        <v>3</v>
      </c>
      <c r="F381" s="195" t="s">
        <v>721</v>
      </c>
      <c r="H381" s="194" t="s">
        <v>3</v>
      </c>
      <c r="I381" s="196"/>
      <c r="L381" s="193"/>
      <c r="M381" s="197"/>
      <c r="N381" s="198"/>
      <c r="O381" s="198"/>
      <c r="P381" s="198"/>
      <c r="Q381" s="198"/>
      <c r="R381" s="198"/>
      <c r="S381" s="198"/>
      <c r="T381" s="199"/>
      <c r="AT381" s="194" t="s">
        <v>142</v>
      </c>
      <c r="AU381" s="194" t="s">
        <v>84</v>
      </c>
      <c r="AV381" s="15" t="s">
        <v>81</v>
      </c>
      <c r="AW381" s="15" t="s">
        <v>34</v>
      </c>
      <c r="AX381" s="15" t="s">
        <v>73</v>
      </c>
      <c r="AY381" s="194" t="s">
        <v>130</v>
      </c>
    </row>
    <row r="382" spans="1:65" s="15" customFormat="1" x14ac:dyDescent="0.2">
      <c r="B382" s="193"/>
      <c r="D382" s="162" t="s">
        <v>142</v>
      </c>
      <c r="E382" s="194" t="s">
        <v>3</v>
      </c>
      <c r="F382" s="195" t="s">
        <v>722</v>
      </c>
      <c r="H382" s="194" t="s">
        <v>3</v>
      </c>
      <c r="I382" s="196"/>
      <c r="L382" s="193"/>
      <c r="M382" s="197"/>
      <c r="N382" s="198"/>
      <c r="O382" s="198"/>
      <c r="P382" s="198"/>
      <c r="Q382" s="198"/>
      <c r="R382" s="198"/>
      <c r="S382" s="198"/>
      <c r="T382" s="199"/>
      <c r="AT382" s="194" t="s">
        <v>142</v>
      </c>
      <c r="AU382" s="194" t="s">
        <v>84</v>
      </c>
      <c r="AV382" s="15" t="s">
        <v>81</v>
      </c>
      <c r="AW382" s="15" t="s">
        <v>34</v>
      </c>
      <c r="AX382" s="15" t="s">
        <v>73</v>
      </c>
      <c r="AY382" s="194" t="s">
        <v>130</v>
      </c>
    </row>
    <row r="383" spans="1:65" s="13" customFormat="1" x14ac:dyDescent="0.2">
      <c r="B383" s="166"/>
      <c r="D383" s="162" t="s">
        <v>142</v>
      </c>
      <c r="E383" s="167" t="s">
        <v>3</v>
      </c>
      <c r="F383" s="168" t="s">
        <v>723</v>
      </c>
      <c r="H383" s="169">
        <v>1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142</v>
      </c>
      <c r="AU383" s="167" t="s">
        <v>84</v>
      </c>
      <c r="AV383" s="13" t="s">
        <v>84</v>
      </c>
      <c r="AW383" s="13" t="s">
        <v>34</v>
      </c>
      <c r="AX383" s="13" t="s">
        <v>81</v>
      </c>
      <c r="AY383" s="167" t="s">
        <v>130</v>
      </c>
    </row>
    <row r="384" spans="1:65" s="2" customFormat="1" ht="16.5" customHeight="1" x14ac:dyDescent="0.2">
      <c r="A384" s="33"/>
      <c r="B384" s="148"/>
      <c r="C384" s="182" t="s">
        <v>724</v>
      </c>
      <c r="D384" s="182" t="s">
        <v>313</v>
      </c>
      <c r="E384" s="183" t="s">
        <v>725</v>
      </c>
      <c r="F384" s="184" t="s">
        <v>714</v>
      </c>
      <c r="G384" s="185" t="s">
        <v>242</v>
      </c>
      <c r="H384" s="186">
        <v>1</v>
      </c>
      <c r="I384" s="187"/>
      <c r="J384" s="188">
        <f>ROUND(I384*H384,2)</f>
        <v>0</v>
      </c>
      <c r="K384" s="184" t="s">
        <v>3</v>
      </c>
      <c r="L384" s="189"/>
      <c r="M384" s="190" t="s">
        <v>3</v>
      </c>
      <c r="N384" s="191" t="s">
        <v>44</v>
      </c>
      <c r="O384" s="54"/>
      <c r="P384" s="158">
        <f>O384*H384</f>
        <v>0</v>
      </c>
      <c r="Q384" s="158">
        <v>0.02</v>
      </c>
      <c r="R384" s="158">
        <f>Q384*H384</f>
        <v>0.02</v>
      </c>
      <c r="S384" s="158">
        <v>0</v>
      </c>
      <c r="T384" s="15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0" t="s">
        <v>316</v>
      </c>
      <c r="AT384" s="160" t="s">
        <v>313</v>
      </c>
      <c r="AU384" s="160" t="s">
        <v>84</v>
      </c>
      <c r="AY384" s="18" t="s">
        <v>130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8" t="s">
        <v>81</v>
      </c>
      <c r="BK384" s="161">
        <f>ROUND(I384*H384,2)</f>
        <v>0</v>
      </c>
      <c r="BL384" s="18" t="s">
        <v>234</v>
      </c>
      <c r="BM384" s="160" t="s">
        <v>726</v>
      </c>
    </row>
    <row r="385" spans="1:65" s="15" customFormat="1" x14ac:dyDescent="0.2">
      <c r="B385" s="193"/>
      <c r="D385" s="162" t="s">
        <v>142</v>
      </c>
      <c r="E385" s="194" t="s">
        <v>3</v>
      </c>
      <c r="F385" s="195" t="s">
        <v>716</v>
      </c>
      <c r="H385" s="194" t="s">
        <v>3</v>
      </c>
      <c r="I385" s="196"/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142</v>
      </c>
      <c r="AU385" s="194" t="s">
        <v>84</v>
      </c>
      <c r="AV385" s="15" t="s">
        <v>81</v>
      </c>
      <c r="AW385" s="15" t="s">
        <v>34</v>
      </c>
      <c r="AX385" s="15" t="s">
        <v>73</v>
      </c>
      <c r="AY385" s="194" t="s">
        <v>130</v>
      </c>
    </row>
    <row r="386" spans="1:65" s="15" customFormat="1" x14ac:dyDescent="0.2">
      <c r="B386" s="193"/>
      <c r="D386" s="162" t="s">
        <v>142</v>
      </c>
      <c r="E386" s="194" t="s">
        <v>3</v>
      </c>
      <c r="F386" s="195" t="s">
        <v>717</v>
      </c>
      <c r="H386" s="194" t="s">
        <v>3</v>
      </c>
      <c r="I386" s="196"/>
      <c r="L386" s="193"/>
      <c r="M386" s="197"/>
      <c r="N386" s="198"/>
      <c r="O386" s="198"/>
      <c r="P386" s="198"/>
      <c r="Q386" s="198"/>
      <c r="R386" s="198"/>
      <c r="S386" s="198"/>
      <c r="T386" s="199"/>
      <c r="AT386" s="194" t="s">
        <v>142</v>
      </c>
      <c r="AU386" s="194" t="s">
        <v>84</v>
      </c>
      <c r="AV386" s="15" t="s">
        <v>81</v>
      </c>
      <c r="AW386" s="15" t="s">
        <v>34</v>
      </c>
      <c r="AX386" s="15" t="s">
        <v>73</v>
      </c>
      <c r="AY386" s="194" t="s">
        <v>130</v>
      </c>
    </row>
    <row r="387" spans="1:65" s="15" customFormat="1" x14ac:dyDescent="0.2">
      <c r="B387" s="193"/>
      <c r="D387" s="162" t="s">
        <v>142</v>
      </c>
      <c r="E387" s="194" t="s">
        <v>3</v>
      </c>
      <c r="F387" s="195" t="s">
        <v>718</v>
      </c>
      <c r="H387" s="194" t="s">
        <v>3</v>
      </c>
      <c r="I387" s="196"/>
      <c r="L387" s="193"/>
      <c r="M387" s="197"/>
      <c r="N387" s="198"/>
      <c r="O387" s="198"/>
      <c r="P387" s="198"/>
      <c r="Q387" s="198"/>
      <c r="R387" s="198"/>
      <c r="S387" s="198"/>
      <c r="T387" s="199"/>
      <c r="AT387" s="194" t="s">
        <v>142</v>
      </c>
      <c r="AU387" s="194" t="s">
        <v>84</v>
      </c>
      <c r="AV387" s="15" t="s">
        <v>81</v>
      </c>
      <c r="AW387" s="15" t="s">
        <v>34</v>
      </c>
      <c r="AX387" s="15" t="s">
        <v>73</v>
      </c>
      <c r="AY387" s="194" t="s">
        <v>130</v>
      </c>
    </row>
    <row r="388" spans="1:65" s="15" customFormat="1" x14ac:dyDescent="0.2">
      <c r="B388" s="193"/>
      <c r="D388" s="162" t="s">
        <v>142</v>
      </c>
      <c r="E388" s="194" t="s">
        <v>3</v>
      </c>
      <c r="F388" s="195" t="s">
        <v>719</v>
      </c>
      <c r="H388" s="194" t="s">
        <v>3</v>
      </c>
      <c r="I388" s="196"/>
      <c r="L388" s="193"/>
      <c r="M388" s="197"/>
      <c r="N388" s="198"/>
      <c r="O388" s="198"/>
      <c r="P388" s="198"/>
      <c r="Q388" s="198"/>
      <c r="R388" s="198"/>
      <c r="S388" s="198"/>
      <c r="T388" s="199"/>
      <c r="AT388" s="194" t="s">
        <v>142</v>
      </c>
      <c r="AU388" s="194" t="s">
        <v>84</v>
      </c>
      <c r="AV388" s="15" t="s">
        <v>81</v>
      </c>
      <c r="AW388" s="15" t="s">
        <v>34</v>
      </c>
      <c r="AX388" s="15" t="s">
        <v>73</v>
      </c>
      <c r="AY388" s="194" t="s">
        <v>130</v>
      </c>
    </row>
    <row r="389" spans="1:65" s="15" customFormat="1" x14ac:dyDescent="0.2">
      <c r="B389" s="193"/>
      <c r="D389" s="162" t="s">
        <v>142</v>
      </c>
      <c r="E389" s="194" t="s">
        <v>3</v>
      </c>
      <c r="F389" s="195" t="s">
        <v>720</v>
      </c>
      <c r="H389" s="194" t="s">
        <v>3</v>
      </c>
      <c r="I389" s="196"/>
      <c r="L389" s="193"/>
      <c r="M389" s="197"/>
      <c r="N389" s="198"/>
      <c r="O389" s="198"/>
      <c r="P389" s="198"/>
      <c r="Q389" s="198"/>
      <c r="R389" s="198"/>
      <c r="S389" s="198"/>
      <c r="T389" s="199"/>
      <c r="AT389" s="194" t="s">
        <v>142</v>
      </c>
      <c r="AU389" s="194" t="s">
        <v>84</v>
      </c>
      <c r="AV389" s="15" t="s">
        <v>81</v>
      </c>
      <c r="AW389" s="15" t="s">
        <v>34</v>
      </c>
      <c r="AX389" s="15" t="s">
        <v>73</v>
      </c>
      <c r="AY389" s="194" t="s">
        <v>130</v>
      </c>
    </row>
    <row r="390" spans="1:65" s="15" customFormat="1" x14ac:dyDescent="0.2">
      <c r="B390" s="193"/>
      <c r="D390" s="162" t="s">
        <v>142</v>
      </c>
      <c r="E390" s="194" t="s">
        <v>3</v>
      </c>
      <c r="F390" s="195" t="s">
        <v>721</v>
      </c>
      <c r="H390" s="194" t="s">
        <v>3</v>
      </c>
      <c r="I390" s="196"/>
      <c r="L390" s="193"/>
      <c r="M390" s="197"/>
      <c r="N390" s="198"/>
      <c r="O390" s="198"/>
      <c r="P390" s="198"/>
      <c r="Q390" s="198"/>
      <c r="R390" s="198"/>
      <c r="S390" s="198"/>
      <c r="T390" s="199"/>
      <c r="AT390" s="194" t="s">
        <v>142</v>
      </c>
      <c r="AU390" s="194" t="s">
        <v>84</v>
      </c>
      <c r="AV390" s="15" t="s">
        <v>81</v>
      </c>
      <c r="AW390" s="15" t="s">
        <v>34</v>
      </c>
      <c r="AX390" s="15" t="s">
        <v>73</v>
      </c>
      <c r="AY390" s="194" t="s">
        <v>130</v>
      </c>
    </row>
    <row r="391" spans="1:65" s="15" customFormat="1" x14ac:dyDescent="0.2">
      <c r="B391" s="193"/>
      <c r="D391" s="162" t="s">
        <v>142</v>
      </c>
      <c r="E391" s="194" t="s">
        <v>3</v>
      </c>
      <c r="F391" s="195" t="s">
        <v>722</v>
      </c>
      <c r="H391" s="194" t="s">
        <v>3</v>
      </c>
      <c r="I391" s="196"/>
      <c r="L391" s="193"/>
      <c r="M391" s="197"/>
      <c r="N391" s="198"/>
      <c r="O391" s="198"/>
      <c r="P391" s="198"/>
      <c r="Q391" s="198"/>
      <c r="R391" s="198"/>
      <c r="S391" s="198"/>
      <c r="T391" s="199"/>
      <c r="AT391" s="194" t="s">
        <v>142</v>
      </c>
      <c r="AU391" s="194" t="s">
        <v>84</v>
      </c>
      <c r="AV391" s="15" t="s">
        <v>81</v>
      </c>
      <c r="AW391" s="15" t="s">
        <v>34</v>
      </c>
      <c r="AX391" s="15" t="s">
        <v>73</v>
      </c>
      <c r="AY391" s="194" t="s">
        <v>130</v>
      </c>
    </row>
    <row r="392" spans="1:65" s="13" customFormat="1" x14ac:dyDescent="0.2">
      <c r="B392" s="166"/>
      <c r="D392" s="162" t="s">
        <v>142</v>
      </c>
      <c r="E392" s="167" t="s">
        <v>3</v>
      </c>
      <c r="F392" s="168" t="s">
        <v>727</v>
      </c>
      <c r="H392" s="169">
        <v>1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142</v>
      </c>
      <c r="AU392" s="167" t="s">
        <v>84</v>
      </c>
      <c r="AV392" s="13" t="s">
        <v>84</v>
      </c>
      <c r="AW392" s="13" t="s">
        <v>34</v>
      </c>
      <c r="AX392" s="13" t="s">
        <v>81</v>
      </c>
      <c r="AY392" s="167" t="s">
        <v>130</v>
      </c>
    </row>
    <row r="393" spans="1:65" s="2" customFormat="1" ht="16.5" customHeight="1" x14ac:dyDescent="0.2">
      <c r="A393" s="33"/>
      <c r="B393" s="148"/>
      <c r="C393" s="182" t="s">
        <v>728</v>
      </c>
      <c r="D393" s="182" t="s">
        <v>313</v>
      </c>
      <c r="E393" s="183" t="s">
        <v>729</v>
      </c>
      <c r="F393" s="184" t="s">
        <v>730</v>
      </c>
      <c r="G393" s="185" t="s">
        <v>242</v>
      </c>
      <c r="H393" s="186">
        <v>1</v>
      </c>
      <c r="I393" s="187"/>
      <c r="J393" s="188">
        <f>ROUND(I393*H393,2)</f>
        <v>0</v>
      </c>
      <c r="K393" s="184" t="s">
        <v>3</v>
      </c>
      <c r="L393" s="189"/>
      <c r="M393" s="190" t="s">
        <v>3</v>
      </c>
      <c r="N393" s="191" t="s">
        <v>44</v>
      </c>
      <c r="O393" s="54"/>
      <c r="P393" s="158">
        <f>O393*H393</f>
        <v>0</v>
      </c>
      <c r="Q393" s="158">
        <v>0.02</v>
      </c>
      <c r="R393" s="158">
        <f>Q393*H393</f>
        <v>0.02</v>
      </c>
      <c r="S393" s="158">
        <v>0</v>
      </c>
      <c r="T393" s="15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0" t="s">
        <v>316</v>
      </c>
      <c r="AT393" s="160" t="s">
        <v>313</v>
      </c>
      <c r="AU393" s="160" t="s">
        <v>84</v>
      </c>
      <c r="AY393" s="18" t="s">
        <v>130</v>
      </c>
      <c r="BE393" s="161">
        <f>IF(N393="základní",J393,0)</f>
        <v>0</v>
      </c>
      <c r="BF393" s="161">
        <f>IF(N393="snížená",J393,0)</f>
        <v>0</v>
      </c>
      <c r="BG393" s="161">
        <f>IF(N393="zákl. přenesená",J393,0)</f>
        <v>0</v>
      </c>
      <c r="BH393" s="161">
        <f>IF(N393="sníž. přenesená",J393,0)</f>
        <v>0</v>
      </c>
      <c r="BI393" s="161">
        <f>IF(N393="nulová",J393,0)</f>
        <v>0</v>
      </c>
      <c r="BJ393" s="18" t="s">
        <v>81</v>
      </c>
      <c r="BK393" s="161">
        <f>ROUND(I393*H393,2)</f>
        <v>0</v>
      </c>
      <c r="BL393" s="18" t="s">
        <v>234</v>
      </c>
      <c r="BM393" s="160" t="s">
        <v>731</v>
      </c>
    </row>
    <row r="394" spans="1:65" s="15" customFormat="1" x14ac:dyDescent="0.2">
      <c r="B394" s="193"/>
      <c r="D394" s="162" t="s">
        <v>142</v>
      </c>
      <c r="E394" s="194" t="s">
        <v>3</v>
      </c>
      <c r="F394" s="195" t="s">
        <v>716</v>
      </c>
      <c r="H394" s="194" t="s">
        <v>3</v>
      </c>
      <c r="I394" s="196"/>
      <c r="L394" s="193"/>
      <c r="M394" s="197"/>
      <c r="N394" s="198"/>
      <c r="O394" s="198"/>
      <c r="P394" s="198"/>
      <c r="Q394" s="198"/>
      <c r="R394" s="198"/>
      <c r="S394" s="198"/>
      <c r="T394" s="199"/>
      <c r="AT394" s="194" t="s">
        <v>142</v>
      </c>
      <c r="AU394" s="194" t="s">
        <v>84</v>
      </c>
      <c r="AV394" s="15" t="s">
        <v>81</v>
      </c>
      <c r="AW394" s="15" t="s">
        <v>34</v>
      </c>
      <c r="AX394" s="15" t="s">
        <v>73</v>
      </c>
      <c r="AY394" s="194" t="s">
        <v>130</v>
      </c>
    </row>
    <row r="395" spans="1:65" s="15" customFormat="1" x14ac:dyDescent="0.2">
      <c r="B395" s="193"/>
      <c r="D395" s="162" t="s">
        <v>142</v>
      </c>
      <c r="E395" s="194" t="s">
        <v>3</v>
      </c>
      <c r="F395" s="195" t="s">
        <v>717</v>
      </c>
      <c r="H395" s="194" t="s">
        <v>3</v>
      </c>
      <c r="I395" s="196"/>
      <c r="L395" s="193"/>
      <c r="M395" s="197"/>
      <c r="N395" s="198"/>
      <c r="O395" s="198"/>
      <c r="P395" s="198"/>
      <c r="Q395" s="198"/>
      <c r="R395" s="198"/>
      <c r="S395" s="198"/>
      <c r="T395" s="199"/>
      <c r="AT395" s="194" t="s">
        <v>142</v>
      </c>
      <c r="AU395" s="194" t="s">
        <v>84</v>
      </c>
      <c r="AV395" s="15" t="s">
        <v>81</v>
      </c>
      <c r="AW395" s="15" t="s">
        <v>34</v>
      </c>
      <c r="AX395" s="15" t="s">
        <v>73</v>
      </c>
      <c r="AY395" s="194" t="s">
        <v>130</v>
      </c>
    </row>
    <row r="396" spans="1:65" s="15" customFormat="1" x14ac:dyDescent="0.2">
      <c r="B396" s="193"/>
      <c r="D396" s="162" t="s">
        <v>142</v>
      </c>
      <c r="E396" s="194" t="s">
        <v>3</v>
      </c>
      <c r="F396" s="195" t="s">
        <v>718</v>
      </c>
      <c r="H396" s="194" t="s">
        <v>3</v>
      </c>
      <c r="I396" s="196"/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142</v>
      </c>
      <c r="AU396" s="194" t="s">
        <v>84</v>
      </c>
      <c r="AV396" s="15" t="s">
        <v>81</v>
      </c>
      <c r="AW396" s="15" t="s">
        <v>34</v>
      </c>
      <c r="AX396" s="15" t="s">
        <v>73</v>
      </c>
      <c r="AY396" s="194" t="s">
        <v>130</v>
      </c>
    </row>
    <row r="397" spans="1:65" s="15" customFormat="1" x14ac:dyDescent="0.2">
      <c r="B397" s="193"/>
      <c r="D397" s="162" t="s">
        <v>142</v>
      </c>
      <c r="E397" s="194" t="s">
        <v>3</v>
      </c>
      <c r="F397" s="195" t="s">
        <v>719</v>
      </c>
      <c r="H397" s="194" t="s">
        <v>3</v>
      </c>
      <c r="I397" s="196"/>
      <c r="L397" s="193"/>
      <c r="M397" s="197"/>
      <c r="N397" s="198"/>
      <c r="O397" s="198"/>
      <c r="P397" s="198"/>
      <c r="Q397" s="198"/>
      <c r="R397" s="198"/>
      <c r="S397" s="198"/>
      <c r="T397" s="199"/>
      <c r="AT397" s="194" t="s">
        <v>142</v>
      </c>
      <c r="AU397" s="194" t="s">
        <v>84</v>
      </c>
      <c r="AV397" s="15" t="s">
        <v>81</v>
      </c>
      <c r="AW397" s="15" t="s">
        <v>34</v>
      </c>
      <c r="AX397" s="15" t="s">
        <v>73</v>
      </c>
      <c r="AY397" s="194" t="s">
        <v>130</v>
      </c>
    </row>
    <row r="398" spans="1:65" s="15" customFormat="1" x14ac:dyDescent="0.2">
      <c r="B398" s="193"/>
      <c r="D398" s="162" t="s">
        <v>142</v>
      </c>
      <c r="E398" s="194" t="s">
        <v>3</v>
      </c>
      <c r="F398" s="195" t="s">
        <v>732</v>
      </c>
      <c r="H398" s="194" t="s">
        <v>3</v>
      </c>
      <c r="I398" s="196"/>
      <c r="L398" s="193"/>
      <c r="M398" s="197"/>
      <c r="N398" s="198"/>
      <c r="O398" s="198"/>
      <c r="P398" s="198"/>
      <c r="Q398" s="198"/>
      <c r="R398" s="198"/>
      <c r="S398" s="198"/>
      <c r="T398" s="199"/>
      <c r="AT398" s="194" t="s">
        <v>142</v>
      </c>
      <c r="AU398" s="194" t="s">
        <v>84</v>
      </c>
      <c r="AV398" s="15" t="s">
        <v>81</v>
      </c>
      <c r="AW398" s="15" t="s">
        <v>34</v>
      </c>
      <c r="AX398" s="15" t="s">
        <v>73</v>
      </c>
      <c r="AY398" s="194" t="s">
        <v>130</v>
      </c>
    </row>
    <row r="399" spans="1:65" s="15" customFormat="1" x14ac:dyDescent="0.2">
      <c r="B399" s="193"/>
      <c r="D399" s="162" t="s">
        <v>142</v>
      </c>
      <c r="E399" s="194" t="s">
        <v>3</v>
      </c>
      <c r="F399" s="195" t="s">
        <v>720</v>
      </c>
      <c r="H399" s="194" t="s">
        <v>3</v>
      </c>
      <c r="I399" s="196"/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142</v>
      </c>
      <c r="AU399" s="194" t="s">
        <v>84</v>
      </c>
      <c r="AV399" s="15" t="s">
        <v>81</v>
      </c>
      <c r="AW399" s="15" t="s">
        <v>34</v>
      </c>
      <c r="AX399" s="15" t="s">
        <v>73</v>
      </c>
      <c r="AY399" s="194" t="s">
        <v>130</v>
      </c>
    </row>
    <row r="400" spans="1:65" s="15" customFormat="1" x14ac:dyDescent="0.2">
      <c r="B400" s="193"/>
      <c r="D400" s="162" t="s">
        <v>142</v>
      </c>
      <c r="E400" s="194" t="s">
        <v>3</v>
      </c>
      <c r="F400" s="195" t="s">
        <v>721</v>
      </c>
      <c r="H400" s="194" t="s">
        <v>3</v>
      </c>
      <c r="I400" s="196"/>
      <c r="L400" s="193"/>
      <c r="M400" s="197"/>
      <c r="N400" s="198"/>
      <c r="O400" s="198"/>
      <c r="P400" s="198"/>
      <c r="Q400" s="198"/>
      <c r="R400" s="198"/>
      <c r="S400" s="198"/>
      <c r="T400" s="199"/>
      <c r="AT400" s="194" t="s">
        <v>142</v>
      </c>
      <c r="AU400" s="194" t="s">
        <v>84</v>
      </c>
      <c r="AV400" s="15" t="s">
        <v>81</v>
      </c>
      <c r="AW400" s="15" t="s">
        <v>34</v>
      </c>
      <c r="AX400" s="15" t="s">
        <v>73</v>
      </c>
      <c r="AY400" s="194" t="s">
        <v>130</v>
      </c>
    </row>
    <row r="401" spans="1:65" s="15" customFormat="1" x14ac:dyDescent="0.2">
      <c r="B401" s="193"/>
      <c r="D401" s="162" t="s">
        <v>142</v>
      </c>
      <c r="E401" s="194" t="s">
        <v>3</v>
      </c>
      <c r="F401" s="195" t="s">
        <v>722</v>
      </c>
      <c r="H401" s="194" t="s">
        <v>3</v>
      </c>
      <c r="I401" s="196"/>
      <c r="L401" s="193"/>
      <c r="M401" s="197"/>
      <c r="N401" s="198"/>
      <c r="O401" s="198"/>
      <c r="P401" s="198"/>
      <c r="Q401" s="198"/>
      <c r="R401" s="198"/>
      <c r="S401" s="198"/>
      <c r="T401" s="199"/>
      <c r="AT401" s="194" t="s">
        <v>142</v>
      </c>
      <c r="AU401" s="194" t="s">
        <v>84</v>
      </c>
      <c r="AV401" s="15" t="s">
        <v>81</v>
      </c>
      <c r="AW401" s="15" t="s">
        <v>34</v>
      </c>
      <c r="AX401" s="15" t="s">
        <v>73</v>
      </c>
      <c r="AY401" s="194" t="s">
        <v>130</v>
      </c>
    </row>
    <row r="402" spans="1:65" s="13" customFormat="1" x14ac:dyDescent="0.2">
      <c r="B402" s="166"/>
      <c r="D402" s="162" t="s">
        <v>142</v>
      </c>
      <c r="E402" s="167" t="s">
        <v>3</v>
      </c>
      <c r="F402" s="168" t="s">
        <v>733</v>
      </c>
      <c r="H402" s="169">
        <v>1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142</v>
      </c>
      <c r="AU402" s="167" t="s">
        <v>84</v>
      </c>
      <c r="AV402" s="13" t="s">
        <v>84</v>
      </c>
      <c r="AW402" s="13" t="s">
        <v>34</v>
      </c>
      <c r="AX402" s="13" t="s">
        <v>81</v>
      </c>
      <c r="AY402" s="167" t="s">
        <v>130</v>
      </c>
    </row>
    <row r="403" spans="1:65" s="2" customFormat="1" ht="16.5" customHeight="1" x14ac:dyDescent="0.2">
      <c r="A403" s="33"/>
      <c r="B403" s="148"/>
      <c r="C403" s="149" t="s">
        <v>734</v>
      </c>
      <c r="D403" s="149" t="s">
        <v>133</v>
      </c>
      <c r="E403" s="150" t="s">
        <v>735</v>
      </c>
      <c r="F403" s="151" t="s">
        <v>736</v>
      </c>
      <c r="G403" s="152" t="s">
        <v>660</v>
      </c>
      <c r="H403" s="153">
        <v>2</v>
      </c>
      <c r="I403" s="154"/>
      <c r="J403" s="155">
        <f>ROUND(I403*H403,2)</f>
        <v>0</v>
      </c>
      <c r="K403" s="151" t="s">
        <v>3</v>
      </c>
      <c r="L403" s="34"/>
      <c r="M403" s="156" t="s">
        <v>3</v>
      </c>
      <c r="N403" s="157" t="s">
        <v>44</v>
      </c>
      <c r="O403" s="54"/>
      <c r="P403" s="158">
        <f>O403*H403</f>
        <v>0</v>
      </c>
      <c r="Q403" s="158">
        <v>1.4999999999999999E-2</v>
      </c>
      <c r="R403" s="158">
        <f>Q403*H403</f>
        <v>0.03</v>
      </c>
      <c r="S403" s="158">
        <v>0</v>
      </c>
      <c r="T403" s="15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0" t="s">
        <v>234</v>
      </c>
      <c r="AT403" s="160" t="s">
        <v>133</v>
      </c>
      <c r="AU403" s="160" t="s">
        <v>84</v>
      </c>
      <c r="AY403" s="18" t="s">
        <v>130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8" t="s">
        <v>81</v>
      </c>
      <c r="BK403" s="161">
        <f>ROUND(I403*H403,2)</f>
        <v>0</v>
      </c>
      <c r="BL403" s="18" t="s">
        <v>234</v>
      </c>
      <c r="BM403" s="160" t="s">
        <v>737</v>
      </c>
    </row>
    <row r="404" spans="1:65" s="15" customFormat="1" x14ac:dyDescent="0.2">
      <c r="B404" s="193"/>
      <c r="D404" s="162" t="s">
        <v>142</v>
      </c>
      <c r="E404" s="194" t="s">
        <v>3</v>
      </c>
      <c r="F404" s="195" t="s">
        <v>738</v>
      </c>
      <c r="H404" s="194" t="s">
        <v>3</v>
      </c>
      <c r="I404" s="196"/>
      <c r="L404" s="193"/>
      <c r="M404" s="197"/>
      <c r="N404" s="198"/>
      <c r="O404" s="198"/>
      <c r="P404" s="198"/>
      <c r="Q404" s="198"/>
      <c r="R404" s="198"/>
      <c r="S404" s="198"/>
      <c r="T404" s="199"/>
      <c r="AT404" s="194" t="s">
        <v>142</v>
      </c>
      <c r="AU404" s="194" t="s">
        <v>84</v>
      </c>
      <c r="AV404" s="15" t="s">
        <v>81</v>
      </c>
      <c r="AW404" s="15" t="s">
        <v>34</v>
      </c>
      <c r="AX404" s="15" t="s">
        <v>73</v>
      </c>
      <c r="AY404" s="194" t="s">
        <v>130</v>
      </c>
    </row>
    <row r="405" spans="1:65" s="15" customFormat="1" x14ac:dyDescent="0.2">
      <c r="B405" s="193"/>
      <c r="D405" s="162" t="s">
        <v>142</v>
      </c>
      <c r="E405" s="194" t="s">
        <v>3</v>
      </c>
      <c r="F405" s="195" t="s">
        <v>739</v>
      </c>
      <c r="H405" s="194" t="s">
        <v>3</v>
      </c>
      <c r="I405" s="196"/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142</v>
      </c>
      <c r="AU405" s="194" t="s">
        <v>84</v>
      </c>
      <c r="AV405" s="15" t="s">
        <v>81</v>
      </c>
      <c r="AW405" s="15" t="s">
        <v>34</v>
      </c>
      <c r="AX405" s="15" t="s">
        <v>73</v>
      </c>
      <c r="AY405" s="194" t="s">
        <v>130</v>
      </c>
    </row>
    <row r="406" spans="1:65" s="15" customFormat="1" x14ac:dyDescent="0.2">
      <c r="B406" s="193"/>
      <c r="D406" s="162" t="s">
        <v>142</v>
      </c>
      <c r="E406" s="194" t="s">
        <v>3</v>
      </c>
      <c r="F406" s="195" t="s">
        <v>740</v>
      </c>
      <c r="H406" s="194" t="s">
        <v>3</v>
      </c>
      <c r="I406" s="196"/>
      <c r="L406" s="193"/>
      <c r="M406" s="197"/>
      <c r="N406" s="198"/>
      <c r="O406" s="198"/>
      <c r="P406" s="198"/>
      <c r="Q406" s="198"/>
      <c r="R406" s="198"/>
      <c r="S406" s="198"/>
      <c r="T406" s="199"/>
      <c r="AT406" s="194" t="s">
        <v>142</v>
      </c>
      <c r="AU406" s="194" t="s">
        <v>84</v>
      </c>
      <c r="AV406" s="15" t="s">
        <v>81</v>
      </c>
      <c r="AW406" s="15" t="s">
        <v>34</v>
      </c>
      <c r="AX406" s="15" t="s">
        <v>73</v>
      </c>
      <c r="AY406" s="194" t="s">
        <v>130</v>
      </c>
    </row>
    <row r="407" spans="1:65" s="15" customFormat="1" x14ac:dyDescent="0.2">
      <c r="B407" s="193"/>
      <c r="D407" s="162" t="s">
        <v>142</v>
      </c>
      <c r="E407" s="194" t="s">
        <v>3</v>
      </c>
      <c r="F407" s="195" t="s">
        <v>741</v>
      </c>
      <c r="H407" s="194" t="s">
        <v>3</v>
      </c>
      <c r="I407" s="196"/>
      <c r="L407" s="193"/>
      <c r="M407" s="197"/>
      <c r="N407" s="198"/>
      <c r="O407" s="198"/>
      <c r="P407" s="198"/>
      <c r="Q407" s="198"/>
      <c r="R407" s="198"/>
      <c r="S407" s="198"/>
      <c r="T407" s="199"/>
      <c r="AT407" s="194" t="s">
        <v>142</v>
      </c>
      <c r="AU407" s="194" t="s">
        <v>84</v>
      </c>
      <c r="AV407" s="15" t="s">
        <v>81</v>
      </c>
      <c r="AW407" s="15" t="s">
        <v>34</v>
      </c>
      <c r="AX407" s="15" t="s">
        <v>73</v>
      </c>
      <c r="AY407" s="194" t="s">
        <v>130</v>
      </c>
    </row>
    <row r="408" spans="1:65" s="15" customFormat="1" x14ac:dyDescent="0.2">
      <c r="B408" s="193"/>
      <c r="D408" s="162" t="s">
        <v>142</v>
      </c>
      <c r="E408" s="194" t="s">
        <v>3</v>
      </c>
      <c r="F408" s="195" t="s">
        <v>742</v>
      </c>
      <c r="H408" s="194" t="s">
        <v>3</v>
      </c>
      <c r="I408" s="196"/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142</v>
      </c>
      <c r="AU408" s="194" t="s">
        <v>84</v>
      </c>
      <c r="AV408" s="15" t="s">
        <v>81</v>
      </c>
      <c r="AW408" s="15" t="s">
        <v>34</v>
      </c>
      <c r="AX408" s="15" t="s">
        <v>73</v>
      </c>
      <c r="AY408" s="194" t="s">
        <v>130</v>
      </c>
    </row>
    <row r="409" spans="1:65" s="15" customFormat="1" x14ac:dyDescent="0.2">
      <c r="B409" s="193"/>
      <c r="D409" s="162" t="s">
        <v>142</v>
      </c>
      <c r="E409" s="194" t="s">
        <v>3</v>
      </c>
      <c r="F409" s="195" t="s">
        <v>743</v>
      </c>
      <c r="H409" s="194" t="s">
        <v>3</v>
      </c>
      <c r="I409" s="196"/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142</v>
      </c>
      <c r="AU409" s="194" t="s">
        <v>84</v>
      </c>
      <c r="AV409" s="15" t="s">
        <v>81</v>
      </c>
      <c r="AW409" s="15" t="s">
        <v>34</v>
      </c>
      <c r="AX409" s="15" t="s">
        <v>73</v>
      </c>
      <c r="AY409" s="194" t="s">
        <v>130</v>
      </c>
    </row>
    <row r="410" spans="1:65" s="15" customFormat="1" x14ac:dyDescent="0.2">
      <c r="B410" s="193"/>
      <c r="D410" s="162" t="s">
        <v>142</v>
      </c>
      <c r="E410" s="194" t="s">
        <v>3</v>
      </c>
      <c r="F410" s="195" t="s">
        <v>744</v>
      </c>
      <c r="H410" s="194" t="s">
        <v>3</v>
      </c>
      <c r="I410" s="196"/>
      <c r="L410" s="193"/>
      <c r="M410" s="197"/>
      <c r="N410" s="198"/>
      <c r="O410" s="198"/>
      <c r="P410" s="198"/>
      <c r="Q410" s="198"/>
      <c r="R410" s="198"/>
      <c r="S410" s="198"/>
      <c r="T410" s="199"/>
      <c r="AT410" s="194" t="s">
        <v>142</v>
      </c>
      <c r="AU410" s="194" t="s">
        <v>84</v>
      </c>
      <c r="AV410" s="15" t="s">
        <v>81</v>
      </c>
      <c r="AW410" s="15" t="s">
        <v>34</v>
      </c>
      <c r="AX410" s="15" t="s">
        <v>73</v>
      </c>
      <c r="AY410" s="194" t="s">
        <v>130</v>
      </c>
    </row>
    <row r="411" spans="1:65" s="13" customFormat="1" x14ac:dyDescent="0.2">
      <c r="B411" s="166"/>
      <c r="D411" s="162" t="s">
        <v>142</v>
      </c>
      <c r="E411" s="167" t="s">
        <v>3</v>
      </c>
      <c r="F411" s="168" t="s">
        <v>745</v>
      </c>
      <c r="H411" s="169">
        <v>2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142</v>
      </c>
      <c r="AU411" s="167" t="s">
        <v>84</v>
      </c>
      <c r="AV411" s="13" t="s">
        <v>84</v>
      </c>
      <c r="AW411" s="13" t="s">
        <v>34</v>
      </c>
      <c r="AX411" s="13" t="s">
        <v>81</v>
      </c>
      <c r="AY411" s="167" t="s">
        <v>130</v>
      </c>
    </row>
    <row r="412" spans="1:65" s="2" customFormat="1" ht="16.5" customHeight="1" x14ac:dyDescent="0.2">
      <c r="A412" s="33"/>
      <c r="B412" s="148"/>
      <c r="C412" s="149" t="s">
        <v>746</v>
      </c>
      <c r="D412" s="149" t="s">
        <v>133</v>
      </c>
      <c r="E412" s="150" t="s">
        <v>747</v>
      </c>
      <c r="F412" s="151" t="s">
        <v>748</v>
      </c>
      <c r="G412" s="152" t="s">
        <v>660</v>
      </c>
      <c r="H412" s="153">
        <v>4</v>
      </c>
      <c r="I412" s="154"/>
      <c r="J412" s="155">
        <f>ROUND(I412*H412,2)</f>
        <v>0</v>
      </c>
      <c r="K412" s="151" t="s">
        <v>3</v>
      </c>
      <c r="L412" s="34"/>
      <c r="M412" s="156" t="s">
        <v>3</v>
      </c>
      <c r="N412" s="157" t="s">
        <v>44</v>
      </c>
      <c r="O412" s="54"/>
      <c r="P412" s="158">
        <f>O412*H412</f>
        <v>0</v>
      </c>
      <c r="Q412" s="158">
        <v>0.01</v>
      </c>
      <c r="R412" s="158">
        <f>Q412*H412</f>
        <v>0.04</v>
      </c>
      <c r="S412" s="158">
        <v>0</v>
      </c>
      <c r="T412" s="15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0" t="s">
        <v>234</v>
      </c>
      <c r="AT412" s="160" t="s">
        <v>133</v>
      </c>
      <c r="AU412" s="160" t="s">
        <v>84</v>
      </c>
      <c r="AY412" s="18" t="s">
        <v>130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8" t="s">
        <v>81</v>
      </c>
      <c r="BK412" s="161">
        <f>ROUND(I412*H412,2)</f>
        <v>0</v>
      </c>
      <c r="BL412" s="18" t="s">
        <v>234</v>
      </c>
      <c r="BM412" s="160" t="s">
        <v>749</v>
      </c>
    </row>
    <row r="413" spans="1:65" s="15" customFormat="1" x14ac:dyDescent="0.2">
      <c r="B413" s="193"/>
      <c r="D413" s="162" t="s">
        <v>142</v>
      </c>
      <c r="E413" s="194" t="s">
        <v>3</v>
      </c>
      <c r="F413" s="195" t="s">
        <v>750</v>
      </c>
      <c r="H413" s="194" t="s">
        <v>3</v>
      </c>
      <c r="I413" s="196"/>
      <c r="L413" s="193"/>
      <c r="M413" s="197"/>
      <c r="N413" s="198"/>
      <c r="O413" s="198"/>
      <c r="P413" s="198"/>
      <c r="Q413" s="198"/>
      <c r="R413" s="198"/>
      <c r="S413" s="198"/>
      <c r="T413" s="199"/>
      <c r="AT413" s="194" t="s">
        <v>142</v>
      </c>
      <c r="AU413" s="194" t="s">
        <v>84</v>
      </c>
      <c r="AV413" s="15" t="s">
        <v>81</v>
      </c>
      <c r="AW413" s="15" t="s">
        <v>34</v>
      </c>
      <c r="AX413" s="15" t="s">
        <v>73</v>
      </c>
      <c r="AY413" s="194" t="s">
        <v>130</v>
      </c>
    </row>
    <row r="414" spans="1:65" s="15" customFormat="1" x14ac:dyDescent="0.2">
      <c r="B414" s="193"/>
      <c r="D414" s="162" t="s">
        <v>142</v>
      </c>
      <c r="E414" s="194" t="s">
        <v>3</v>
      </c>
      <c r="F414" s="195" t="s">
        <v>751</v>
      </c>
      <c r="H414" s="194" t="s">
        <v>3</v>
      </c>
      <c r="I414" s="196"/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142</v>
      </c>
      <c r="AU414" s="194" t="s">
        <v>84</v>
      </c>
      <c r="AV414" s="15" t="s">
        <v>81</v>
      </c>
      <c r="AW414" s="15" t="s">
        <v>34</v>
      </c>
      <c r="AX414" s="15" t="s">
        <v>73</v>
      </c>
      <c r="AY414" s="194" t="s">
        <v>130</v>
      </c>
    </row>
    <row r="415" spans="1:65" s="15" customFormat="1" x14ac:dyDescent="0.2">
      <c r="B415" s="193"/>
      <c r="D415" s="162" t="s">
        <v>142</v>
      </c>
      <c r="E415" s="194" t="s">
        <v>3</v>
      </c>
      <c r="F415" s="195" t="s">
        <v>752</v>
      </c>
      <c r="H415" s="194" t="s">
        <v>3</v>
      </c>
      <c r="I415" s="196"/>
      <c r="L415" s="193"/>
      <c r="M415" s="197"/>
      <c r="N415" s="198"/>
      <c r="O415" s="198"/>
      <c r="P415" s="198"/>
      <c r="Q415" s="198"/>
      <c r="R415" s="198"/>
      <c r="S415" s="198"/>
      <c r="T415" s="199"/>
      <c r="AT415" s="194" t="s">
        <v>142</v>
      </c>
      <c r="AU415" s="194" t="s">
        <v>84</v>
      </c>
      <c r="AV415" s="15" t="s">
        <v>81</v>
      </c>
      <c r="AW415" s="15" t="s">
        <v>34</v>
      </c>
      <c r="AX415" s="15" t="s">
        <v>73</v>
      </c>
      <c r="AY415" s="194" t="s">
        <v>130</v>
      </c>
    </row>
    <row r="416" spans="1:65" s="15" customFormat="1" x14ac:dyDescent="0.2">
      <c r="B416" s="193"/>
      <c r="D416" s="162" t="s">
        <v>142</v>
      </c>
      <c r="E416" s="194" t="s">
        <v>3</v>
      </c>
      <c r="F416" s="195" t="s">
        <v>753</v>
      </c>
      <c r="H416" s="194" t="s">
        <v>3</v>
      </c>
      <c r="I416" s="196"/>
      <c r="L416" s="193"/>
      <c r="M416" s="197"/>
      <c r="N416" s="198"/>
      <c r="O416" s="198"/>
      <c r="P416" s="198"/>
      <c r="Q416" s="198"/>
      <c r="R416" s="198"/>
      <c r="S416" s="198"/>
      <c r="T416" s="199"/>
      <c r="AT416" s="194" t="s">
        <v>142</v>
      </c>
      <c r="AU416" s="194" t="s">
        <v>84</v>
      </c>
      <c r="AV416" s="15" t="s">
        <v>81</v>
      </c>
      <c r="AW416" s="15" t="s">
        <v>34</v>
      </c>
      <c r="AX416" s="15" t="s">
        <v>73</v>
      </c>
      <c r="AY416" s="194" t="s">
        <v>130</v>
      </c>
    </row>
    <row r="417" spans="1:65" s="13" customFormat="1" x14ac:dyDescent="0.2">
      <c r="B417" s="166"/>
      <c r="D417" s="162" t="s">
        <v>142</v>
      </c>
      <c r="E417" s="167" t="s">
        <v>3</v>
      </c>
      <c r="F417" s="168" t="s">
        <v>754</v>
      </c>
      <c r="H417" s="169">
        <v>4</v>
      </c>
      <c r="I417" s="170"/>
      <c r="L417" s="166"/>
      <c r="M417" s="171"/>
      <c r="N417" s="172"/>
      <c r="O417" s="172"/>
      <c r="P417" s="172"/>
      <c r="Q417" s="172"/>
      <c r="R417" s="172"/>
      <c r="S417" s="172"/>
      <c r="T417" s="173"/>
      <c r="AT417" s="167" t="s">
        <v>142</v>
      </c>
      <c r="AU417" s="167" t="s">
        <v>84</v>
      </c>
      <c r="AV417" s="13" t="s">
        <v>84</v>
      </c>
      <c r="AW417" s="13" t="s">
        <v>34</v>
      </c>
      <c r="AX417" s="13" t="s">
        <v>81</v>
      </c>
      <c r="AY417" s="167" t="s">
        <v>130</v>
      </c>
    </row>
    <row r="418" spans="1:65" s="2" customFormat="1" ht="16.5" customHeight="1" x14ac:dyDescent="0.2">
      <c r="A418" s="33"/>
      <c r="B418" s="148"/>
      <c r="C418" s="149" t="s">
        <v>755</v>
      </c>
      <c r="D418" s="149" t="s">
        <v>133</v>
      </c>
      <c r="E418" s="150" t="s">
        <v>756</v>
      </c>
      <c r="F418" s="151" t="s">
        <v>757</v>
      </c>
      <c r="G418" s="152" t="s">
        <v>242</v>
      </c>
      <c r="H418" s="153">
        <v>3</v>
      </c>
      <c r="I418" s="154"/>
      <c r="J418" s="155">
        <f>ROUND(I418*H418,2)</f>
        <v>0</v>
      </c>
      <c r="K418" s="151" t="s">
        <v>137</v>
      </c>
      <c r="L418" s="34"/>
      <c r="M418" s="156" t="s">
        <v>3</v>
      </c>
      <c r="N418" s="157" t="s">
        <v>44</v>
      </c>
      <c r="O418" s="54"/>
      <c r="P418" s="158">
        <f>O418*H418</f>
        <v>0</v>
      </c>
      <c r="Q418" s="158">
        <v>0</v>
      </c>
      <c r="R418" s="158">
        <f>Q418*H418</f>
        <v>0</v>
      </c>
      <c r="S418" s="158">
        <v>1.8E-3</v>
      </c>
      <c r="T418" s="159">
        <f>S418*H418</f>
        <v>5.4000000000000003E-3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0" t="s">
        <v>234</v>
      </c>
      <c r="AT418" s="160" t="s">
        <v>133</v>
      </c>
      <c r="AU418" s="160" t="s">
        <v>84</v>
      </c>
      <c r="AY418" s="18" t="s">
        <v>130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8" t="s">
        <v>81</v>
      </c>
      <c r="BK418" s="161">
        <f>ROUND(I418*H418,2)</f>
        <v>0</v>
      </c>
      <c r="BL418" s="18" t="s">
        <v>234</v>
      </c>
      <c r="BM418" s="160" t="s">
        <v>758</v>
      </c>
    </row>
    <row r="419" spans="1:65" s="2" customFormat="1" x14ac:dyDescent="0.2">
      <c r="A419" s="33"/>
      <c r="B419" s="34"/>
      <c r="C419" s="33"/>
      <c r="D419" s="162" t="s">
        <v>140</v>
      </c>
      <c r="E419" s="33"/>
      <c r="F419" s="163" t="s">
        <v>759</v>
      </c>
      <c r="G419" s="33"/>
      <c r="H419" s="33"/>
      <c r="I419" s="88"/>
      <c r="J419" s="33"/>
      <c r="K419" s="33"/>
      <c r="L419" s="34"/>
      <c r="M419" s="164"/>
      <c r="N419" s="165"/>
      <c r="O419" s="54"/>
      <c r="P419" s="54"/>
      <c r="Q419" s="54"/>
      <c r="R419" s="54"/>
      <c r="S419" s="54"/>
      <c r="T419" s="55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140</v>
      </c>
      <c r="AU419" s="18" t="s">
        <v>84</v>
      </c>
    </row>
    <row r="420" spans="1:65" s="2" customFormat="1" ht="16.5" customHeight="1" x14ac:dyDescent="0.2">
      <c r="A420" s="33"/>
      <c r="B420" s="148"/>
      <c r="C420" s="149" t="s">
        <v>760</v>
      </c>
      <c r="D420" s="149" t="s">
        <v>133</v>
      </c>
      <c r="E420" s="150" t="s">
        <v>761</v>
      </c>
      <c r="F420" s="151" t="s">
        <v>762</v>
      </c>
      <c r="G420" s="152" t="s">
        <v>136</v>
      </c>
      <c r="H420" s="153">
        <v>2.4</v>
      </c>
      <c r="I420" s="154"/>
      <c r="J420" s="155">
        <f>ROUND(I420*H420,2)</f>
        <v>0</v>
      </c>
      <c r="K420" s="151" t="s">
        <v>137</v>
      </c>
      <c r="L420" s="34"/>
      <c r="M420" s="156" t="s">
        <v>3</v>
      </c>
      <c r="N420" s="157" t="s">
        <v>44</v>
      </c>
      <c r="O420" s="54"/>
      <c r="P420" s="158">
        <f>O420*H420</f>
        <v>0</v>
      </c>
      <c r="Q420" s="158">
        <v>0</v>
      </c>
      <c r="R420" s="158">
        <f>Q420*H420</f>
        <v>0</v>
      </c>
      <c r="S420" s="158">
        <v>1.695E-2</v>
      </c>
      <c r="T420" s="159">
        <f>S420*H420</f>
        <v>4.0680000000000001E-2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0" t="s">
        <v>234</v>
      </c>
      <c r="AT420" s="160" t="s">
        <v>133</v>
      </c>
      <c r="AU420" s="160" t="s">
        <v>84</v>
      </c>
      <c r="AY420" s="18" t="s">
        <v>130</v>
      </c>
      <c r="BE420" s="161">
        <f>IF(N420="základní",J420,0)</f>
        <v>0</v>
      </c>
      <c r="BF420" s="161">
        <f>IF(N420="snížená",J420,0)</f>
        <v>0</v>
      </c>
      <c r="BG420" s="161">
        <f>IF(N420="zákl. přenesená",J420,0)</f>
        <v>0</v>
      </c>
      <c r="BH420" s="161">
        <f>IF(N420="sníž. přenesená",J420,0)</f>
        <v>0</v>
      </c>
      <c r="BI420" s="161">
        <f>IF(N420="nulová",J420,0)</f>
        <v>0</v>
      </c>
      <c r="BJ420" s="18" t="s">
        <v>81</v>
      </c>
      <c r="BK420" s="161">
        <f>ROUND(I420*H420,2)</f>
        <v>0</v>
      </c>
      <c r="BL420" s="18" t="s">
        <v>234</v>
      </c>
      <c r="BM420" s="160" t="s">
        <v>763</v>
      </c>
    </row>
    <row r="421" spans="1:65" s="2" customFormat="1" x14ac:dyDescent="0.2">
      <c r="A421" s="33"/>
      <c r="B421" s="34"/>
      <c r="C421" s="33"/>
      <c r="D421" s="162" t="s">
        <v>140</v>
      </c>
      <c r="E421" s="33"/>
      <c r="F421" s="163" t="s">
        <v>764</v>
      </c>
      <c r="G421" s="33"/>
      <c r="H421" s="33"/>
      <c r="I421" s="88"/>
      <c r="J421" s="33"/>
      <c r="K421" s="33"/>
      <c r="L421" s="34"/>
      <c r="M421" s="164"/>
      <c r="N421" s="165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140</v>
      </c>
      <c r="AU421" s="18" t="s">
        <v>84</v>
      </c>
    </row>
    <row r="422" spans="1:65" s="13" customFormat="1" x14ac:dyDescent="0.2">
      <c r="B422" s="166"/>
      <c r="D422" s="162" t="s">
        <v>142</v>
      </c>
      <c r="E422" s="167" t="s">
        <v>3</v>
      </c>
      <c r="F422" s="168" t="s">
        <v>765</v>
      </c>
      <c r="H422" s="169">
        <v>2.4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142</v>
      </c>
      <c r="AU422" s="167" t="s">
        <v>84</v>
      </c>
      <c r="AV422" s="13" t="s">
        <v>84</v>
      </c>
      <c r="AW422" s="13" t="s">
        <v>34</v>
      </c>
      <c r="AX422" s="13" t="s">
        <v>81</v>
      </c>
      <c r="AY422" s="167" t="s">
        <v>130</v>
      </c>
    </row>
    <row r="423" spans="1:65" s="2" customFormat="1" ht="16.5" customHeight="1" x14ac:dyDescent="0.2">
      <c r="A423" s="33"/>
      <c r="B423" s="148"/>
      <c r="C423" s="149" t="s">
        <v>766</v>
      </c>
      <c r="D423" s="149" t="s">
        <v>133</v>
      </c>
      <c r="E423" s="150" t="s">
        <v>767</v>
      </c>
      <c r="F423" s="151" t="s">
        <v>768</v>
      </c>
      <c r="G423" s="152" t="s">
        <v>262</v>
      </c>
      <c r="H423" s="153">
        <v>0.13</v>
      </c>
      <c r="I423" s="154"/>
      <c r="J423" s="155">
        <f>ROUND(I423*H423,2)</f>
        <v>0</v>
      </c>
      <c r="K423" s="151" t="s">
        <v>137</v>
      </c>
      <c r="L423" s="34"/>
      <c r="M423" s="156" t="s">
        <v>3</v>
      </c>
      <c r="N423" s="157" t="s">
        <v>44</v>
      </c>
      <c r="O423" s="54"/>
      <c r="P423" s="158">
        <f>O423*H423</f>
        <v>0</v>
      </c>
      <c r="Q423" s="158">
        <v>0</v>
      </c>
      <c r="R423" s="158">
        <f>Q423*H423</f>
        <v>0</v>
      </c>
      <c r="S423" s="158">
        <v>0</v>
      </c>
      <c r="T423" s="159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0" t="s">
        <v>234</v>
      </c>
      <c r="AT423" s="160" t="s">
        <v>133</v>
      </c>
      <c r="AU423" s="160" t="s">
        <v>84</v>
      </c>
      <c r="AY423" s="18" t="s">
        <v>130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8" t="s">
        <v>81</v>
      </c>
      <c r="BK423" s="161">
        <f>ROUND(I423*H423,2)</f>
        <v>0</v>
      </c>
      <c r="BL423" s="18" t="s">
        <v>234</v>
      </c>
      <c r="BM423" s="160" t="s">
        <v>769</v>
      </c>
    </row>
    <row r="424" spans="1:65" s="2" customFormat="1" ht="19.5" x14ac:dyDescent="0.2">
      <c r="A424" s="33"/>
      <c r="B424" s="34"/>
      <c r="C424" s="33"/>
      <c r="D424" s="162" t="s">
        <v>140</v>
      </c>
      <c r="E424" s="33"/>
      <c r="F424" s="163" t="s">
        <v>770</v>
      </c>
      <c r="G424" s="33"/>
      <c r="H424" s="33"/>
      <c r="I424" s="88"/>
      <c r="J424" s="33"/>
      <c r="K424" s="33"/>
      <c r="L424" s="34"/>
      <c r="M424" s="164"/>
      <c r="N424" s="165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140</v>
      </c>
      <c r="AU424" s="18" t="s">
        <v>84</v>
      </c>
    </row>
    <row r="425" spans="1:65" s="2" customFormat="1" ht="16.5" customHeight="1" x14ac:dyDescent="0.2">
      <c r="A425" s="33"/>
      <c r="B425" s="148"/>
      <c r="C425" s="149" t="s">
        <v>771</v>
      </c>
      <c r="D425" s="149" t="s">
        <v>133</v>
      </c>
      <c r="E425" s="150" t="s">
        <v>772</v>
      </c>
      <c r="F425" s="151" t="s">
        <v>773</v>
      </c>
      <c r="G425" s="152" t="s">
        <v>262</v>
      </c>
      <c r="H425" s="153">
        <v>0.13</v>
      </c>
      <c r="I425" s="154"/>
      <c r="J425" s="155">
        <f>ROUND(I425*H425,2)</f>
        <v>0</v>
      </c>
      <c r="K425" s="151" t="s">
        <v>137</v>
      </c>
      <c r="L425" s="34"/>
      <c r="M425" s="156" t="s">
        <v>3</v>
      </c>
      <c r="N425" s="157" t="s">
        <v>44</v>
      </c>
      <c r="O425" s="54"/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0" t="s">
        <v>234</v>
      </c>
      <c r="AT425" s="160" t="s">
        <v>133</v>
      </c>
      <c r="AU425" s="160" t="s">
        <v>84</v>
      </c>
      <c r="AY425" s="18" t="s">
        <v>130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8" t="s">
        <v>81</v>
      </c>
      <c r="BK425" s="161">
        <f>ROUND(I425*H425,2)</f>
        <v>0</v>
      </c>
      <c r="BL425" s="18" t="s">
        <v>234</v>
      </c>
      <c r="BM425" s="160" t="s">
        <v>774</v>
      </c>
    </row>
    <row r="426" spans="1:65" s="2" customFormat="1" ht="19.5" x14ac:dyDescent="0.2">
      <c r="A426" s="33"/>
      <c r="B426" s="34"/>
      <c r="C426" s="33"/>
      <c r="D426" s="162" t="s">
        <v>140</v>
      </c>
      <c r="E426" s="33"/>
      <c r="F426" s="163" t="s">
        <v>775</v>
      </c>
      <c r="G426" s="33"/>
      <c r="H426" s="33"/>
      <c r="I426" s="88"/>
      <c r="J426" s="33"/>
      <c r="K426" s="33"/>
      <c r="L426" s="34"/>
      <c r="M426" s="164"/>
      <c r="N426" s="165"/>
      <c r="O426" s="54"/>
      <c r="P426" s="54"/>
      <c r="Q426" s="54"/>
      <c r="R426" s="54"/>
      <c r="S426" s="54"/>
      <c r="T426" s="55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140</v>
      </c>
      <c r="AU426" s="18" t="s">
        <v>84</v>
      </c>
    </row>
    <row r="427" spans="1:65" s="12" customFormat="1" ht="22.9" customHeight="1" x14ac:dyDescent="0.2">
      <c r="B427" s="135"/>
      <c r="D427" s="136" t="s">
        <v>72</v>
      </c>
      <c r="E427" s="146" t="s">
        <v>776</v>
      </c>
      <c r="F427" s="146" t="s">
        <v>777</v>
      </c>
      <c r="I427" s="138"/>
      <c r="J427" s="147">
        <f>BK427</f>
        <v>0</v>
      </c>
      <c r="L427" s="135"/>
      <c r="M427" s="140"/>
      <c r="N427" s="141"/>
      <c r="O427" s="141"/>
      <c r="P427" s="142">
        <f>SUM(P428:P452)</f>
        <v>0</v>
      </c>
      <c r="Q427" s="141"/>
      <c r="R427" s="142">
        <f>SUM(R428:R452)</f>
        <v>0.54485479999999997</v>
      </c>
      <c r="S427" s="141"/>
      <c r="T427" s="143">
        <f>SUM(T428:T452)</f>
        <v>2.3120979999999998</v>
      </c>
      <c r="AR427" s="136" t="s">
        <v>84</v>
      </c>
      <c r="AT427" s="144" t="s">
        <v>72</v>
      </c>
      <c r="AU427" s="144" t="s">
        <v>81</v>
      </c>
      <c r="AY427" s="136" t="s">
        <v>130</v>
      </c>
      <c r="BK427" s="145">
        <f>SUM(BK428:BK452)</f>
        <v>0</v>
      </c>
    </row>
    <row r="428" spans="1:65" s="2" customFormat="1" ht="16.5" customHeight="1" x14ac:dyDescent="0.2">
      <c r="A428" s="33"/>
      <c r="B428" s="148"/>
      <c r="C428" s="149" t="s">
        <v>778</v>
      </c>
      <c r="D428" s="149" t="s">
        <v>133</v>
      </c>
      <c r="E428" s="150" t="s">
        <v>779</v>
      </c>
      <c r="F428" s="151" t="s">
        <v>780</v>
      </c>
      <c r="G428" s="152" t="s">
        <v>136</v>
      </c>
      <c r="H428" s="153">
        <v>25.4</v>
      </c>
      <c r="I428" s="154"/>
      <c r="J428" s="155">
        <f>ROUND(I428*H428,2)</f>
        <v>0</v>
      </c>
      <c r="K428" s="151" t="s">
        <v>137</v>
      </c>
      <c r="L428" s="34"/>
      <c r="M428" s="156" t="s">
        <v>3</v>
      </c>
      <c r="N428" s="157" t="s">
        <v>44</v>
      </c>
      <c r="O428" s="54"/>
      <c r="P428" s="158">
        <f>O428*H428</f>
        <v>0</v>
      </c>
      <c r="Q428" s="158">
        <v>0</v>
      </c>
      <c r="R428" s="158">
        <f>Q428*H428</f>
        <v>0</v>
      </c>
      <c r="S428" s="158">
        <v>8.3169999999999994E-2</v>
      </c>
      <c r="T428" s="159">
        <f>S428*H428</f>
        <v>2.1125179999999997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0" t="s">
        <v>234</v>
      </c>
      <c r="AT428" s="160" t="s">
        <v>133</v>
      </c>
      <c r="AU428" s="160" t="s">
        <v>84</v>
      </c>
      <c r="AY428" s="18" t="s">
        <v>130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8" t="s">
        <v>81</v>
      </c>
      <c r="BK428" s="161">
        <f>ROUND(I428*H428,2)</f>
        <v>0</v>
      </c>
      <c r="BL428" s="18" t="s">
        <v>234</v>
      </c>
      <c r="BM428" s="160" t="s">
        <v>781</v>
      </c>
    </row>
    <row r="429" spans="1:65" s="2" customFormat="1" x14ac:dyDescent="0.2">
      <c r="A429" s="33"/>
      <c r="B429" s="34"/>
      <c r="C429" s="33"/>
      <c r="D429" s="162" t="s">
        <v>140</v>
      </c>
      <c r="E429" s="33"/>
      <c r="F429" s="163" t="s">
        <v>780</v>
      </c>
      <c r="G429" s="33"/>
      <c r="H429" s="33"/>
      <c r="I429" s="88"/>
      <c r="J429" s="33"/>
      <c r="K429" s="33"/>
      <c r="L429" s="34"/>
      <c r="M429" s="164"/>
      <c r="N429" s="165"/>
      <c r="O429" s="54"/>
      <c r="P429" s="54"/>
      <c r="Q429" s="54"/>
      <c r="R429" s="54"/>
      <c r="S429" s="54"/>
      <c r="T429" s="55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140</v>
      </c>
      <c r="AU429" s="18" t="s">
        <v>84</v>
      </c>
    </row>
    <row r="430" spans="1:65" s="13" customFormat="1" x14ac:dyDescent="0.2">
      <c r="B430" s="166"/>
      <c r="D430" s="162" t="s">
        <v>142</v>
      </c>
      <c r="E430" s="167" t="s">
        <v>3</v>
      </c>
      <c r="F430" s="168" t="s">
        <v>176</v>
      </c>
      <c r="H430" s="169">
        <v>25.4</v>
      </c>
      <c r="I430" s="170"/>
      <c r="L430" s="166"/>
      <c r="M430" s="171"/>
      <c r="N430" s="172"/>
      <c r="O430" s="172"/>
      <c r="P430" s="172"/>
      <c r="Q430" s="172"/>
      <c r="R430" s="172"/>
      <c r="S430" s="172"/>
      <c r="T430" s="173"/>
      <c r="AT430" s="167" t="s">
        <v>142</v>
      </c>
      <c r="AU430" s="167" t="s">
        <v>84</v>
      </c>
      <c r="AV430" s="13" t="s">
        <v>84</v>
      </c>
      <c r="AW430" s="13" t="s">
        <v>34</v>
      </c>
      <c r="AX430" s="13" t="s">
        <v>81</v>
      </c>
      <c r="AY430" s="167" t="s">
        <v>130</v>
      </c>
    </row>
    <row r="431" spans="1:65" s="2" customFormat="1" ht="16.5" customHeight="1" x14ac:dyDescent="0.2">
      <c r="A431" s="33"/>
      <c r="B431" s="148"/>
      <c r="C431" s="149" t="s">
        <v>782</v>
      </c>
      <c r="D431" s="149" t="s">
        <v>133</v>
      </c>
      <c r="E431" s="150" t="s">
        <v>783</v>
      </c>
      <c r="F431" s="151" t="s">
        <v>784</v>
      </c>
      <c r="G431" s="152" t="s">
        <v>213</v>
      </c>
      <c r="H431" s="153">
        <v>17</v>
      </c>
      <c r="I431" s="154"/>
      <c r="J431" s="155">
        <f>ROUND(I431*H431,2)</f>
        <v>0</v>
      </c>
      <c r="K431" s="151" t="s">
        <v>137</v>
      </c>
      <c r="L431" s="34"/>
      <c r="M431" s="156" t="s">
        <v>3</v>
      </c>
      <c r="N431" s="157" t="s">
        <v>44</v>
      </c>
      <c r="O431" s="54"/>
      <c r="P431" s="158">
        <f>O431*H431</f>
        <v>0</v>
      </c>
      <c r="Q431" s="158">
        <v>0</v>
      </c>
      <c r="R431" s="158">
        <f>Q431*H431</f>
        <v>0</v>
      </c>
      <c r="S431" s="158">
        <v>1.174E-2</v>
      </c>
      <c r="T431" s="159">
        <f>S431*H431</f>
        <v>0.19958000000000001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0" t="s">
        <v>234</v>
      </c>
      <c r="AT431" s="160" t="s">
        <v>133</v>
      </c>
      <c r="AU431" s="160" t="s">
        <v>84</v>
      </c>
      <c r="AY431" s="18" t="s">
        <v>130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8" t="s">
        <v>81</v>
      </c>
      <c r="BK431" s="161">
        <f>ROUND(I431*H431,2)</f>
        <v>0</v>
      </c>
      <c r="BL431" s="18" t="s">
        <v>234</v>
      </c>
      <c r="BM431" s="160" t="s">
        <v>785</v>
      </c>
    </row>
    <row r="432" spans="1:65" s="2" customFormat="1" x14ac:dyDescent="0.2">
      <c r="A432" s="33"/>
      <c r="B432" s="34"/>
      <c r="C432" s="33"/>
      <c r="D432" s="162" t="s">
        <v>140</v>
      </c>
      <c r="E432" s="33"/>
      <c r="F432" s="163" t="s">
        <v>784</v>
      </c>
      <c r="G432" s="33"/>
      <c r="H432" s="33"/>
      <c r="I432" s="88"/>
      <c r="J432" s="33"/>
      <c r="K432" s="33"/>
      <c r="L432" s="34"/>
      <c r="M432" s="164"/>
      <c r="N432" s="165"/>
      <c r="O432" s="54"/>
      <c r="P432" s="54"/>
      <c r="Q432" s="54"/>
      <c r="R432" s="54"/>
      <c r="S432" s="54"/>
      <c r="T432" s="55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140</v>
      </c>
      <c r="AU432" s="18" t="s">
        <v>84</v>
      </c>
    </row>
    <row r="433" spans="1:65" s="2" customFormat="1" ht="16.5" customHeight="1" x14ac:dyDescent="0.2">
      <c r="A433" s="33"/>
      <c r="B433" s="148"/>
      <c r="C433" s="149" t="s">
        <v>786</v>
      </c>
      <c r="D433" s="149" t="s">
        <v>133</v>
      </c>
      <c r="E433" s="150" t="s">
        <v>787</v>
      </c>
      <c r="F433" s="151" t="s">
        <v>788</v>
      </c>
      <c r="G433" s="152" t="s">
        <v>136</v>
      </c>
      <c r="H433" s="153">
        <v>25.4</v>
      </c>
      <c r="I433" s="154"/>
      <c r="J433" s="155">
        <f>ROUND(I433*H433,2)</f>
        <v>0</v>
      </c>
      <c r="K433" s="151" t="s">
        <v>137</v>
      </c>
      <c r="L433" s="34"/>
      <c r="M433" s="156" t="s">
        <v>3</v>
      </c>
      <c r="N433" s="157" t="s">
        <v>44</v>
      </c>
      <c r="O433" s="54"/>
      <c r="P433" s="158">
        <f>O433*H433</f>
        <v>0</v>
      </c>
      <c r="Q433" s="158">
        <v>5.8100000000000001E-3</v>
      </c>
      <c r="R433" s="158">
        <f>Q433*H433</f>
        <v>0.14757399999999998</v>
      </c>
      <c r="S433" s="158">
        <v>0</v>
      </c>
      <c r="T433" s="15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0" t="s">
        <v>234</v>
      </c>
      <c r="AT433" s="160" t="s">
        <v>133</v>
      </c>
      <c r="AU433" s="160" t="s">
        <v>84</v>
      </c>
      <c r="AY433" s="18" t="s">
        <v>130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8" t="s">
        <v>81</v>
      </c>
      <c r="BK433" s="161">
        <f>ROUND(I433*H433,2)</f>
        <v>0</v>
      </c>
      <c r="BL433" s="18" t="s">
        <v>234</v>
      </c>
      <c r="BM433" s="160" t="s">
        <v>789</v>
      </c>
    </row>
    <row r="434" spans="1:65" s="2" customFormat="1" ht="19.5" x14ac:dyDescent="0.2">
      <c r="A434" s="33"/>
      <c r="B434" s="34"/>
      <c r="C434" s="33"/>
      <c r="D434" s="162" t="s">
        <v>140</v>
      </c>
      <c r="E434" s="33"/>
      <c r="F434" s="163" t="s">
        <v>790</v>
      </c>
      <c r="G434" s="33"/>
      <c r="H434" s="33"/>
      <c r="I434" s="88"/>
      <c r="J434" s="33"/>
      <c r="K434" s="33"/>
      <c r="L434" s="34"/>
      <c r="M434" s="164"/>
      <c r="N434" s="165"/>
      <c r="O434" s="54"/>
      <c r="P434" s="54"/>
      <c r="Q434" s="54"/>
      <c r="R434" s="54"/>
      <c r="S434" s="54"/>
      <c r="T434" s="55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140</v>
      </c>
      <c r="AU434" s="18" t="s">
        <v>84</v>
      </c>
    </row>
    <row r="435" spans="1:65" s="13" customFormat="1" x14ac:dyDescent="0.2">
      <c r="B435" s="166"/>
      <c r="D435" s="162" t="s">
        <v>142</v>
      </c>
      <c r="E435" s="167" t="s">
        <v>3</v>
      </c>
      <c r="F435" s="168" t="s">
        <v>176</v>
      </c>
      <c r="H435" s="169">
        <v>25.4</v>
      </c>
      <c r="I435" s="170"/>
      <c r="L435" s="166"/>
      <c r="M435" s="171"/>
      <c r="N435" s="172"/>
      <c r="O435" s="172"/>
      <c r="P435" s="172"/>
      <c r="Q435" s="172"/>
      <c r="R435" s="172"/>
      <c r="S435" s="172"/>
      <c r="T435" s="173"/>
      <c r="AT435" s="167" t="s">
        <v>142</v>
      </c>
      <c r="AU435" s="167" t="s">
        <v>84</v>
      </c>
      <c r="AV435" s="13" t="s">
        <v>84</v>
      </c>
      <c r="AW435" s="13" t="s">
        <v>34</v>
      </c>
      <c r="AX435" s="13" t="s">
        <v>81</v>
      </c>
      <c r="AY435" s="167" t="s">
        <v>130</v>
      </c>
    </row>
    <row r="436" spans="1:65" s="2" customFormat="1" ht="16.5" customHeight="1" x14ac:dyDescent="0.2">
      <c r="A436" s="33"/>
      <c r="B436" s="148"/>
      <c r="C436" s="182" t="s">
        <v>791</v>
      </c>
      <c r="D436" s="182" t="s">
        <v>313</v>
      </c>
      <c r="E436" s="183" t="s">
        <v>792</v>
      </c>
      <c r="F436" s="184" t="s">
        <v>793</v>
      </c>
      <c r="G436" s="185" t="s">
        <v>136</v>
      </c>
      <c r="H436" s="186">
        <v>27.94</v>
      </c>
      <c r="I436" s="187"/>
      <c r="J436" s="188">
        <f>ROUND(I436*H436,2)</f>
        <v>0</v>
      </c>
      <c r="K436" s="184" t="s">
        <v>3</v>
      </c>
      <c r="L436" s="189"/>
      <c r="M436" s="190" t="s">
        <v>3</v>
      </c>
      <c r="N436" s="191" t="s">
        <v>44</v>
      </c>
      <c r="O436" s="54"/>
      <c r="P436" s="158">
        <f>O436*H436</f>
        <v>0</v>
      </c>
      <c r="Q436" s="158">
        <v>1.4200000000000001E-2</v>
      </c>
      <c r="R436" s="158">
        <f>Q436*H436</f>
        <v>0.39674800000000005</v>
      </c>
      <c r="S436" s="158">
        <v>0</v>
      </c>
      <c r="T436" s="15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0" t="s">
        <v>316</v>
      </c>
      <c r="AT436" s="160" t="s">
        <v>313</v>
      </c>
      <c r="AU436" s="160" t="s">
        <v>84</v>
      </c>
      <c r="AY436" s="18" t="s">
        <v>130</v>
      </c>
      <c r="BE436" s="161">
        <f>IF(N436="základní",J436,0)</f>
        <v>0</v>
      </c>
      <c r="BF436" s="161">
        <f>IF(N436="snížená",J436,0)</f>
        <v>0</v>
      </c>
      <c r="BG436" s="161">
        <f>IF(N436="zákl. přenesená",J436,0)</f>
        <v>0</v>
      </c>
      <c r="BH436" s="161">
        <f>IF(N436="sníž. přenesená",J436,0)</f>
        <v>0</v>
      </c>
      <c r="BI436" s="161">
        <f>IF(N436="nulová",J436,0)</f>
        <v>0</v>
      </c>
      <c r="BJ436" s="18" t="s">
        <v>81</v>
      </c>
      <c r="BK436" s="161">
        <f>ROUND(I436*H436,2)</f>
        <v>0</v>
      </c>
      <c r="BL436" s="18" t="s">
        <v>234</v>
      </c>
      <c r="BM436" s="160" t="s">
        <v>794</v>
      </c>
    </row>
    <row r="437" spans="1:65" s="2" customFormat="1" x14ac:dyDescent="0.2">
      <c r="A437" s="33"/>
      <c r="B437" s="34"/>
      <c r="C437" s="33"/>
      <c r="D437" s="162" t="s">
        <v>140</v>
      </c>
      <c r="E437" s="33"/>
      <c r="F437" s="163" t="s">
        <v>793</v>
      </c>
      <c r="G437" s="33"/>
      <c r="H437" s="33"/>
      <c r="I437" s="88"/>
      <c r="J437" s="33"/>
      <c r="K437" s="33"/>
      <c r="L437" s="34"/>
      <c r="M437" s="164"/>
      <c r="N437" s="165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140</v>
      </c>
      <c r="AU437" s="18" t="s">
        <v>84</v>
      </c>
    </row>
    <row r="438" spans="1:65" s="15" customFormat="1" x14ac:dyDescent="0.2">
      <c r="B438" s="193"/>
      <c r="D438" s="162" t="s">
        <v>142</v>
      </c>
      <c r="E438" s="194" t="s">
        <v>3</v>
      </c>
      <c r="F438" s="195" t="s">
        <v>795</v>
      </c>
      <c r="H438" s="194" t="s">
        <v>3</v>
      </c>
      <c r="I438" s="196"/>
      <c r="L438" s="193"/>
      <c r="M438" s="197"/>
      <c r="N438" s="198"/>
      <c r="O438" s="198"/>
      <c r="P438" s="198"/>
      <c r="Q438" s="198"/>
      <c r="R438" s="198"/>
      <c r="S438" s="198"/>
      <c r="T438" s="199"/>
      <c r="AT438" s="194" t="s">
        <v>142</v>
      </c>
      <c r="AU438" s="194" t="s">
        <v>84</v>
      </c>
      <c r="AV438" s="15" t="s">
        <v>81</v>
      </c>
      <c r="AW438" s="15" t="s">
        <v>34</v>
      </c>
      <c r="AX438" s="15" t="s">
        <v>73</v>
      </c>
      <c r="AY438" s="194" t="s">
        <v>130</v>
      </c>
    </row>
    <row r="439" spans="1:65" s="15" customFormat="1" x14ac:dyDescent="0.2">
      <c r="B439" s="193"/>
      <c r="D439" s="162" t="s">
        <v>142</v>
      </c>
      <c r="E439" s="194" t="s">
        <v>3</v>
      </c>
      <c r="F439" s="195" t="s">
        <v>796</v>
      </c>
      <c r="H439" s="194" t="s">
        <v>3</v>
      </c>
      <c r="I439" s="196"/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142</v>
      </c>
      <c r="AU439" s="194" t="s">
        <v>84</v>
      </c>
      <c r="AV439" s="15" t="s">
        <v>81</v>
      </c>
      <c r="AW439" s="15" t="s">
        <v>34</v>
      </c>
      <c r="AX439" s="15" t="s">
        <v>73</v>
      </c>
      <c r="AY439" s="194" t="s">
        <v>130</v>
      </c>
    </row>
    <row r="440" spans="1:65" s="15" customFormat="1" x14ac:dyDescent="0.2">
      <c r="B440" s="193"/>
      <c r="D440" s="162" t="s">
        <v>142</v>
      </c>
      <c r="E440" s="194" t="s">
        <v>3</v>
      </c>
      <c r="F440" s="195" t="s">
        <v>797</v>
      </c>
      <c r="H440" s="194" t="s">
        <v>3</v>
      </c>
      <c r="I440" s="196"/>
      <c r="L440" s="193"/>
      <c r="M440" s="197"/>
      <c r="N440" s="198"/>
      <c r="O440" s="198"/>
      <c r="P440" s="198"/>
      <c r="Q440" s="198"/>
      <c r="R440" s="198"/>
      <c r="S440" s="198"/>
      <c r="T440" s="199"/>
      <c r="AT440" s="194" t="s">
        <v>142</v>
      </c>
      <c r="AU440" s="194" t="s">
        <v>84</v>
      </c>
      <c r="AV440" s="15" t="s">
        <v>81</v>
      </c>
      <c r="AW440" s="15" t="s">
        <v>34</v>
      </c>
      <c r="AX440" s="15" t="s">
        <v>73</v>
      </c>
      <c r="AY440" s="194" t="s">
        <v>130</v>
      </c>
    </row>
    <row r="441" spans="1:65" s="15" customFormat="1" x14ac:dyDescent="0.2">
      <c r="B441" s="193"/>
      <c r="D441" s="162" t="s">
        <v>142</v>
      </c>
      <c r="E441" s="194" t="s">
        <v>3</v>
      </c>
      <c r="F441" s="195" t="s">
        <v>798</v>
      </c>
      <c r="H441" s="194" t="s">
        <v>3</v>
      </c>
      <c r="I441" s="196"/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142</v>
      </c>
      <c r="AU441" s="194" t="s">
        <v>84</v>
      </c>
      <c r="AV441" s="15" t="s">
        <v>81</v>
      </c>
      <c r="AW441" s="15" t="s">
        <v>34</v>
      </c>
      <c r="AX441" s="15" t="s">
        <v>73</v>
      </c>
      <c r="AY441" s="194" t="s">
        <v>130</v>
      </c>
    </row>
    <row r="442" spans="1:65" s="13" customFormat="1" x14ac:dyDescent="0.2">
      <c r="B442" s="166"/>
      <c r="D442" s="162" t="s">
        <v>142</v>
      </c>
      <c r="E442" s="167" t="s">
        <v>3</v>
      </c>
      <c r="F442" s="168" t="s">
        <v>799</v>
      </c>
      <c r="H442" s="169">
        <v>27.94</v>
      </c>
      <c r="I442" s="170"/>
      <c r="L442" s="166"/>
      <c r="M442" s="171"/>
      <c r="N442" s="172"/>
      <c r="O442" s="172"/>
      <c r="P442" s="172"/>
      <c r="Q442" s="172"/>
      <c r="R442" s="172"/>
      <c r="S442" s="172"/>
      <c r="T442" s="173"/>
      <c r="AT442" s="167" t="s">
        <v>142</v>
      </c>
      <c r="AU442" s="167" t="s">
        <v>84</v>
      </c>
      <c r="AV442" s="13" t="s">
        <v>84</v>
      </c>
      <c r="AW442" s="13" t="s">
        <v>34</v>
      </c>
      <c r="AX442" s="13" t="s">
        <v>81</v>
      </c>
      <c r="AY442" s="167" t="s">
        <v>130</v>
      </c>
    </row>
    <row r="443" spans="1:65" s="2" customFormat="1" ht="16.5" customHeight="1" x14ac:dyDescent="0.2">
      <c r="A443" s="33"/>
      <c r="B443" s="148"/>
      <c r="C443" s="149" t="s">
        <v>800</v>
      </c>
      <c r="D443" s="149" t="s">
        <v>133</v>
      </c>
      <c r="E443" s="150" t="s">
        <v>801</v>
      </c>
      <c r="F443" s="151" t="s">
        <v>802</v>
      </c>
      <c r="G443" s="152" t="s">
        <v>213</v>
      </c>
      <c r="H443" s="153">
        <v>2.4</v>
      </c>
      <c r="I443" s="154"/>
      <c r="J443" s="155">
        <f>ROUND(I443*H443,2)</f>
        <v>0</v>
      </c>
      <c r="K443" s="151" t="s">
        <v>137</v>
      </c>
      <c r="L443" s="34"/>
      <c r="M443" s="156" t="s">
        <v>3</v>
      </c>
      <c r="N443" s="157" t="s">
        <v>44</v>
      </c>
      <c r="O443" s="54"/>
      <c r="P443" s="158">
        <f>O443*H443</f>
        <v>0</v>
      </c>
      <c r="Q443" s="158">
        <v>2.0000000000000001E-4</v>
      </c>
      <c r="R443" s="158">
        <f>Q443*H443</f>
        <v>4.8000000000000001E-4</v>
      </c>
      <c r="S443" s="158">
        <v>0</v>
      </c>
      <c r="T443" s="15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0" t="s">
        <v>234</v>
      </c>
      <c r="AT443" s="160" t="s">
        <v>133</v>
      </c>
      <c r="AU443" s="160" t="s">
        <v>84</v>
      </c>
      <c r="AY443" s="18" t="s">
        <v>130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8" t="s">
        <v>81</v>
      </c>
      <c r="BK443" s="161">
        <f>ROUND(I443*H443,2)</f>
        <v>0</v>
      </c>
      <c r="BL443" s="18" t="s">
        <v>234</v>
      </c>
      <c r="BM443" s="160" t="s">
        <v>803</v>
      </c>
    </row>
    <row r="444" spans="1:65" s="2" customFormat="1" x14ac:dyDescent="0.2">
      <c r="A444" s="33"/>
      <c r="B444" s="34"/>
      <c r="C444" s="33"/>
      <c r="D444" s="162" t="s">
        <v>140</v>
      </c>
      <c r="E444" s="33"/>
      <c r="F444" s="163" t="s">
        <v>804</v>
      </c>
      <c r="G444" s="33"/>
      <c r="H444" s="33"/>
      <c r="I444" s="88"/>
      <c r="J444" s="33"/>
      <c r="K444" s="33"/>
      <c r="L444" s="34"/>
      <c r="M444" s="164"/>
      <c r="N444" s="165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140</v>
      </c>
      <c r="AU444" s="18" t="s">
        <v>84</v>
      </c>
    </row>
    <row r="445" spans="1:65" s="13" customFormat="1" x14ac:dyDescent="0.2">
      <c r="B445" s="166"/>
      <c r="D445" s="162" t="s">
        <v>142</v>
      </c>
      <c r="E445" s="167" t="s">
        <v>3</v>
      </c>
      <c r="F445" s="168" t="s">
        <v>805</v>
      </c>
      <c r="H445" s="169">
        <v>2.4</v>
      </c>
      <c r="I445" s="170"/>
      <c r="L445" s="166"/>
      <c r="M445" s="171"/>
      <c r="N445" s="172"/>
      <c r="O445" s="172"/>
      <c r="P445" s="172"/>
      <c r="Q445" s="172"/>
      <c r="R445" s="172"/>
      <c r="S445" s="172"/>
      <c r="T445" s="173"/>
      <c r="AT445" s="167" t="s">
        <v>142</v>
      </c>
      <c r="AU445" s="167" t="s">
        <v>84</v>
      </c>
      <c r="AV445" s="13" t="s">
        <v>84</v>
      </c>
      <c r="AW445" s="13" t="s">
        <v>34</v>
      </c>
      <c r="AX445" s="13" t="s">
        <v>81</v>
      </c>
      <c r="AY445" s="167" t="s">
        <v>130</v>
      </c>
    </row>
    <row r="446" spans="1:65" s="2" customFormat="1" ht="16.5" customHeight="1" x14ac:dyDescent="0.2">
      <c r="A446" s="33"/>
      <c r="B446" s="148"/>
      <c r="C446" s="182" t="s">
        <v>806</v>
      </c>
      <c r="D446" s="182" t="s">
        <v>313</v>
      </c>
      <c r="E446" s="183" t="s">
        <v>807</v>
      </c>
      <c r="F446" s="184" t="s">
        <v>808</v>
      </c>
      <c r="G446" s="185" t="s">
        <v>213</v>
      </c>
      <c r="H446" s="186">
        <v>2.64</v>
      </c>
      <c r="I446" s="187"/>
      <c r="J446" s="188">
        <f>ROUND(I446*H446,2)</f>
        <v>0</v>
      </c>
      <c r="K446" s="184" t="s">
        <v>3</v>
      </c>
      <c r="L446" s="189"/>
      <c r="M446" s="190" t="s">
        <v>3</v>
      </c>
      <c r="N446" s="191" t="s">
        <v>44</v>
      </c>
      <c r="O446" s="54"/>
      <c r="P446" s="158">
        <f>O446*H446</f>
        <v>0</v>
      </c>
      <c r="Q446" s="158">
        <v>2.0000000000000002E-5</v>
      </c>
      <c r="R446" s="158">
        <f>Q446*H446</f>
        <v>5.2800000000000009E-5</v>
      </c>
      <c r="S446" s="158">
        <v>0</v>
      </c>
      <c r="T446" s="15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0" t="s">
        <v>316</v>
      </c>
      <c r="AT446" s="160" t="s">
        <v>313</v>
      </c>
      <c r="AU446" s="160" t="s">
        <v>84</v>
      </c>
      <c r="AY446" s="18" t="s">
        <v>130</v>
      </c>
      <c r="BE446" s="161">
        <f>IF(N446="základní",J446,0)</f>
        <v>0</v>
      </c>
      <c r="BF446" s="161">
        <f>IF(N446="snížená",J446,0)</f>
        <v>0</v>
      </c>
      <c r="BG446" s="161">
        <f>IF(N446="zákl. přenesená",J446,0)</f>
        <v>0</v>
      </c>
      <c r="BH446" s="161">
        <f>IF(N446="sníž. přenesená",J446,0)</f>
        <v>0</v>
      </c>
      <c r="BI446" s="161">
        <f>IF(N446="nulová",J446,0)</f>
        <v>0</v>
      </c>
      <c r="BJ446" s="18" t="s">
        <v>81</v>
      </c>
      <c r="BK446" s="161">
        <f>ROUND(I446*H446,2)</f>
        <v>0</v>
      </c>
      <c r="BL446" s="18" t="s">
        <v>234</v>
      </c>
      <c r="BM446" s="160" t="s">
        <v>809</v>
      </c>
    </row>
    <row r="447" spans="1:65" s="2" customFormat="1" x14ac:dyDescent="0.2">
      <c r="A447" s="33"/>
      <c r="B447" s="34"/>
      <c r="C447" s="33"/>
      <c r="D447" s="162" t="s">
        <v>140</v>
      </c>
      <c r="E447" s="33"/>
      <c r="F447" s="163" t="s">
        <v>808</v>
      </c>
      <c r="G447" s="33"/>
      <c r="H447" s="33"/>
      <c r="I447" s="88"/>
      <c r="J447" s="33"/>
      <c r="K447" s="33"/>
      <c r="L447" s="34"/>
      <c r="M447" s="164"/>
      <c r="N447" s="165"/>
      <c r="O447" s="54"/>
      <c r="P447" s="54"/>
      <c r="Q447" s="54"/>
      <c r="R447" s="54"/>
      <c r="S447" s="54"/>
      <c r="T447" s="55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140</v>
      </c>
      <c r="AU447" s="18" t="s">
        <v>84</v>
      </c>
    </row>
    <row r="448" spans="1:65" s="13" customFormat="1" x14ac:dyDescent="0.2">
      <c r="B448" s="166"/>
      <c r="D448" s="162" t="s">
        <v>142</v>
      </c>
      <c r="E448" s="167" t="s">
        <v>3</v>
      </c>
      <c r="F448" s="168" t="s">
        <v>810</v>
      </c>
      <c r="H448" s="169">
        <v>2.64</v>
      </c>
      <c r="I448" s="170"/>
      <c r="L448" s="166"/>
      <c r="M448" s="171"/>
      <c r="N448" s="172"/>
      <c r="O448" s="172"/>
      <c r="P448" s="172"/>
      <c r="Q448" s="172"/>
      <c r="R448" s="172"/>
      <c r="S448" s="172"/>
      <c r="T448" s="173"/>
      <c r="AT448" s="167" t="s">
        <v>142</v>
      </c>
      <c r="AU448" s="167" t="s">
        <v>84</v>
      </c>
      <c r="AV448" s="13" t="s">
        <v>84</v>
      </c>
      <c r="AW448" s="13" t="s">
        <v>34</v>
      </c>
      <c r="AX448" s="13" t="s">
        <v>81</v>
      </c>
      <c r="AY448" s="167" t="s">
        <v>130</v>
      </c>
    </row>
    <row r="449" spans="1:65" s="2" customFormat="1" ht="16.5" customHeight="1" x14ac:dyDescent="0.2">
      <c r="A449" s="33"/>
      <c r="B449" s="148"/>
      <c r="C449" s="149" t="s">
        <v>811</v>
      </c>
      <c r="D449" s="149" t="s">
        <v>133</v>
      </c>
      <c r="E449" s="150" t="s">
        <v>812</v>
      </c>
      <c r="F449" s="151" t="s">
        <v>813</v>
      </c>
      <c r="G449" s="152" t="s">
        <v>262</v>
      </c>
      <c r="H449" s="153">
        <v>0.54500000000000004</v>
      </c>
      <c r="I449" s="154"/>
      <c r="J449" s="155">
        <f>ROUND(I449*H449,2)</f>
        <v>0</v>
      </c>
      <c r="K449" s="151" t="s">
        <v>137</v>
      </c>
      <c r="L449" s="34"/>
      <c r="M449" s="156" t="s">
        <v>3</v>
      </c>
      <c r="N449" s="157" t="s">
        <v>44</v>
      </c>
      <c r="O449" s="54"/>
      <c r="P449" s="158">
        <f>O449*H449</f>
        <v>0</v>
      </c>
      <c r="Q449" s="158">
        <v>0</v>
      </c>
      <c r="R449" s="158">
        <f>Q449*H449</f>
        <v>0</v>
      </c>
      <c r="S449" s="158">
        <v>0</v>
      </c>
      <c r="T449" s="15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0" t="s">
        <v>234</v>
      </c>
      <c r="AT449" s="160" t="s">
        <v>133</v>
      </c>
      <c r="AU449" s="160" t="s">
        <v>84</v>
      </c>
      <c r="AY449" s="18" t="s">
        <v>130</v>
      </c>
      <c r="BE449" s="161">
        <f>IF(N449="základní",J449,0)</f>
        <v>0</v>
      </c>
      <c r="BF449" s="161">
        <f>IF(N449="snížená",J449,0)</f>
        <v>0</v>
      </c>
      <c r="BG449" s="161">
        <f>IF(N449="zákl. přenesená",J449,0)</f>
        <v>0</v>
      </c>
      <c r="BH449" s="161">
        <f>IF(N449="sníž. přenesená",J449,0)</f>
        <v>0</v>
      </c>
      <c r="BI449" s="161">
        <f>IF(N449="nulová",J449,0)</f>
        <v>0</v>
      </c>
      <c r="BJ449" s="18" t="s">
        <v>81</v>
      </c>
      <c r="BK449" s="161">
        <f>ROUND(I449*H449,2)</f>
        <v>0</v>
      </c>
      <c r="BL449" s="18" t="s">
        <v>234</v>
      </c>
      <c r="BM449" s="160" t="s">
        <v>814</v>
      </c>
    </row>
    <row r="450" spans="1:65" s="2" customFormat="1" ht="19.5" x14ac:dyDescent="0.2">
      <c r="A450" s="33"/>
      <c r="B450" s="34"/>
      <c r="C450" s="33"/>
      <c r="D450" s="162" t="s">
        <v>140</v>
      </c>
      <c r="E450" s="33"/>
      <c r="F450" s="163" t="s">
        <v>815</v>
      </c>
      <c r="G450" s="33"/>
      <c r="H450" s="33"/>
      <c r="I450" s="88"/>
      <c r="J450" s="33"/>
      <c r="K450" s="33"/>
      <c r="L450" s="34"/>
      <c r="M450" s="164"/>
      <c r="N450" s="165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140</v>
      </c>
      <c r="AU450" s="18" t="s">
        <v>84</v>
      </c>
    </row>
    <row r="451" spans="1:65" s="2" customFormat="1" ht="16.5" customHeight="1" x14ac:dyDescent="0.2">
      <c r="A451" s="33"/>
      <c r="B451" s="148"/>
      <c r="C451" s="149" t="s">
        <v>816</v>
      </c>
      <c r="D451" s="149" t="s">
        <v>133</v>
      </c>
      <c r="E451" s="150" t="s">
        <v>817</v>
      </c>
      <c r="F451" s="151" t="s">
        <v>818</v>
      </c>
      <c r="G451" s="152" t="s">
        <v>262</v>
      </c>
      <c r="H451" s="153">
        <v>0.54500000000000004</v>
      </c>
      <c r="I451" s="154"/>
      <c r="J451" s="155">
        <f>ROUND(I451*H451,2)</f>
        <v>0</v>
      </c>
      <c r="K451" s="151" t="s">
        <v>137</v>
      </c>
      <c r="L451" s="34"/>
      <c r="M451" s="156" t="s">
        <v>3</v>
      </c>
      <c r="N451" s="157" t="s">
        <v>44</v>
      </c>
      <c r="O451" s="54"/>
      <c r="P451" s="158">
        <f>O451*H451</f>
        <v>0</v>
      </c>
      <c r="Q451" s="158">
        <v>0</v>
      </c>
      <c r="R451" s="158">
        <f>Q451*H451</f>
        <v>0</v>
      </c>
      <c r="S451" s="158">
        <v>0</v>
      </c>
      <c r="T451" s="159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0" t="s">
        <v>234</v>
      </c>
      <c r="AT451" s="160" t="s">
        <v>133</v>
      </c>
      <c r="AU451" s="160" t="s">
        <v>84</v>
      </c>
      <c r="AY451" s="18" t="s">
        <v>130</v>
      </c>
      <c r="BE451" s="161">
        <f>IF(N451="základní",J451,0)</f>
        <v>0</v>
      </c>
      <c r="BF451" s="161">
        <f>IF(N451="snížená",J451,0)</f>
        <v>0</v>
      </c>
      <c r="BG451" s="161">
        <f>IF(N451="zákl. přenesená",J451,0)</f>
        <v>0</v>
      </c>
      <c r="BH451" s="161">
        <f>IF(N451="sníž. přenesená",J451,0)</f>
        <v>0</v>
      </c>
      <c r="BI451" s="161">
        <f>IF(N451="nulová",J451,0)</f>
        <v>0</v>
      </c>
      <c r="BJ451" s="18" t="s">
        <v>81</v>
      </c>
      <c r="BK451" s="161">
        <f>ROUND(I451*H451,2)</f>
        <v>0</v>
      </c>
      <c r="BL451" s="18" t="s">
        <v>234</v>
      </c>
      <c r="BM451" s="160" t="s">
        <v>819</v>
      </c>
    </row>
    <row r="452" spans="1:65" s="2" customFormat="1" ht="19.5" x14ac:dyDescent="0.2">
      <c r="A452" s="33"/>
      <c r="B452" s="34"/>
      <c r="C452" s="33"/>
      <c r="D452" s="162" t="s">
        <v>140</v>
      </c>
      <c r="E452" s="33"/>
      <c r="F452" s="163" t="s">
        <v>820</v>
      </c>
      <c r="G452" s="33"/>
      <c r="H452" s="33"/>
      <c r="I452" s="88"/>
      <c r="J452" s="33"/>
      <c r="K452" s="33"/>
      <c r="L452" s="34"/>
      <c r="M452" s="164"/>
      <c r="N452" s="165"/>
      <c r="O452" s="54"/>
      <c r="P452" s="54"/>
      <c r="Q452" s="54"/>
      <c r="R452" s="54"/>
      <c r="S452" s="54"/>
      <c r="T452" s="5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8" t="s">
        <v>140</v>
      </c>
      <c r="AU452" s="18" t="s">
        <v>84</v>
      </c>
    </row>
    <row r="453" spans="1:65" s="12" customFormat="1" ht="22.9" customHeight="1" x14ac:dyDescent="0.2">
      <c r="B453" s="135"/>
      <c r="D453" s="136" t="s">
        <v>72</v>
      </c>
      <c r="E453" s="146" t="s">
        <v>821</v>
      </c>
      <c r="F453" s="146" t="s">
        <v>822</v>
      </c>
      <c r="I453" s="138"/>
      <c r="J453" s="147">
        <f>BK453</f>
        <v>0</v>
      </c>
      <c r="L453" s="135"/>
      <c r="M453" s="140"/>
      <c r="N453" s="141"/>
      <c r="O453" s="141"/>
      <c r="P453" s="142">
        <f>SUM(P454:P472)</f>
        <v>0</v>
      </c>
      <c r="Q453" s="141"/>
      <c r="R453" s="142">
        <f>SUM(R454:R472)</f>
        <v>0.90513900000000003</v>
      </c>
      <c r="S453" s="141"/>
      <c r="T453" s="143">
        <f>SUM(T454:T472)</f>
        <v>0</v>
      </c>
      <c r="AR453" s="136" t="s">
        <v>84</v>
      </c>
      <c r="AT453" s="144" t="s">
        <v>72</v>
      </c>
      <c r="AU453" s="144" t="s">
        <v>81</v>
      </c>
      <c r="AY453" s="136" t="s">
        <v>130</v>
      </c>
      <c r="BK453" s="145">
        <f>SUM(BK454:BK472)</f>
        <v>0</v>
      </c>
    </row>
    <row r="454" spans="1:65" s="2" customFormat="1" ht="16.5" customHeight="1" x14ac:dyDescent="0.2">
      <c r="A454" s="33"/>
      <c r="B454" s="148"/>
      <c r="C454" s="149" t="s">
        <v>823</v>
      </c>
      <c r="D454" s="149" t="s">
        <v>133</v>
      </c>
      <c r="E454" s="150" t="s">
        <v>824</v>
      </c>
      <c r="F454" s="151" t="s">
        <v>825</v>
      </c>
      <c r="G454" s="152" t="s">
        <v>136</v>
      </c>
      <c r="H454" s="153">
        <v>55.3</v>
      </c>
      <c r="I454" s="154"/>
      <c r="J454" s="155">
        <f>ROUND(I454*H454,2)</f>
        <v>0</v>
      </c>
      <c r="K454" s="151" t="s">
        <v>137</v>
      </c>
      <c r="L454" s="34"/>
      <c r="M454" s="156" t="s">
        <v>3</v>
      </c>
      <c r="N454" s="157" t="s">
        <v>44</v>
      </c>
      <c r="O454" s="54"/>
      <c r="P454" s="158">
        <f>O454*H454</f>
        <v>0</v>
      </c>
      <c r="Q454" s="158">
        <v>4.9500000000000004E-3</v>
      </c>
      <c r="R454" s="158">
        <f>Q454*H454</f>
        <v>0.27373500000000001</v>
      </c>
      <c r="S454" s="158">
        <v>0</v>
      </c>
      <c r="T454" s="15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0" t="s">
        <v>234</v>
      </c>
      <c r="AT454" s="160" t="s">
        <v>133</v>
      </c>
      <c r="AU454" s="160" t="s">
        <v>84</v>
      </c>
      <c r="AY454" s="18" t="s">
        <v>130</v>
      </c>
      <c r="BE454" s="161">
        <f>IF(N454="základní",J454,0)</f>
        <v>0</v>
      </c>
      <c r="BF454" s="161">
        <f>IF(N454="snížená",J454,0)</f>
        <v>0</v>
      </c>
      <c r="BG454" s="161">
        <f>IF(N454="zákl. přenesená",J454,0)</f>
        <v>0</v>
      </c>
      <c r="BH454" s="161">
        <f>IF(N454="sníž. přenesená",J454,0)</f>
        <v>0</v>
      </c>
      <c r="BI454" s="161">
        <f>IF(N454="nulová",J454,0)</f>
        <v>0</v>
      </c>
      <c r="BJ454" s="18" t="s">
        <v>81</v>
      </c>
      <c r="BK454" s="161">
        <f>ROUND(I454*H454,2)</f>
        <v>0</v>
      </c>
      <c r="BL454" s="18" t="s">
        <v>234</v>
      </c>
      <c r="BM454" s="160" t="s">
        <v>826</v>
      </c>
    </row>
    <row r="455" spans="1:65" s="2" customFormat="1" x14ac:dyDescent="0.2">
      <c r="A455" s="33"/>
      <c r="B455" s="34"/>
      <c r="C455" s="33"/>
      <c r="D455" s="162" t="s">
        <v>140</v>
      </c>
      <c r="E455" s="33"/>
      <c r="F455" s="163" t="s">
        <v>827</v>
      </c>
      <c r="G455" s="33"/>
      <c r="H455" s="33"/>
      <c r="I455" s="88"/>
      <c r="J455" s="33"/>
      <c r="K455" s="33"/>
      <c r="L455" s="34"/>
      <c r="M455" s="164"/>
      <c r="N455" s="165"/>
      <c r="O455" s="54"/>
      <c r="P455" s="54"/>
      <c r="Q455" s="54"/>
      <c r="R455" s="54"/>
      <c r="S455" s="54"/>
      <c r="T455" s="55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140</v>
      </c>
      <c r="AU455" s="18" t="s">
        <v>84</v>
      </c>
    </row>
    <row r="456" spans="1:65" s="13" customFormat="1" x14ac:dyDescent="0.2">
      <c r="B456" s="166"/>
      <c r="D456" s="162" t="s">
        <v>142</v>
      </c>
      <c r="E456" s="167" t="s">
        <v>3</v>
      </c>
      <c r="F456" s="168" t="s">
        <v>828</v>
      </c>
      <c r="H456" s="169">
        <v>64</v>
      </c>
      <c r="I456" s="170"/>
      <c r="L456" s="166"/>
      <c r="M456" s="171"/>
      <c r="N456" s="172"/>
      <c r="O456" s="172"/>
      <c r="P456" s="172"/>
      <c r="Q456" s="172"/>
      <c r="R456" s="172"/>
      <c r="S456" s="172"/>
      <c r="T456" s="173"/>
      <c r="AT456" s="167" t="s">
        <v>142</v>
      </c>
      <c r="AU456" s="167" t="s">
        <v>84</v>
      </c>
      <c r="AV456" s="13" t="s">
        <v>84</v>
      </c>
      <c r="AW456" s="13" t="s">
        <v>34</v>
      </c>
      <c r="AX456" s="13" t="s">
        <v>73</v>
      </c>
      <c r="AY456" s="167" t="s">
        <v>130</v>
      </c>
    </row>
    <row r="457" spans="1:65" s="13" customFormat="1" x14ac:dyDescent="0.2">
      <c r="B457" s="166"/>
      <c r="D457" s="162" t="s">
        <v>142</v>
      </c>
      <c r="E457" s="167" t="s">
        <v>3</v>
      </c>
      <c r="F457" s="168" t="s">
        <v>829</v>
      </c>
      <c r="H457" s="169">
        <v>-9.0399999999999991</v>
      </c>
      <c r="I457" s="170"/>
      <c r="L457" s="166"/>
      <c r="M457" s="171"/>
      <c r="N457" s="172"/>
      <c r="O457" s="172"/>
      <c r="P457" s="172"/>
      <c r="Q457" s="172"/>
      <c r="R457" s="172"/>
      <c r="S457" s="172"/>
      <c r="T457" s="173"/>
      <c r="AT457" s="167" t="s">
        <v>142</v>
      </c>
      <c r="AU457" s="167" t="s">
        <v>84</v>
      </c>
      <c r="AV457" s="13" t="s">
        <v>84</v>
      </c>
      <c r="AW457" s="13" t="s">
        <v>34</v>
      </c>
      <c r="AX457" s="13" t="s">
        <v>73</v>
      </c>
      <c r="AY457" s="167" t="s">
        <v>130</v>
      </c>
    </row>
    <row r="458" spans="1:65" s="13" customFormat="1" x14ac:dyDescent="0.2">
      <c r="B458" s="166"/>
      <c r="D458" s="162" t="s">
        <v>142</v>
      </c>
      <c r="E458" s="167" t="s">
        <v>3</v>
      </c>
      <c r="F458" s="168" t="s">
        <v>830</v>
      </c>
      <c r="H458" s="169">
        <v>0.34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142</v>
      </c>
      <c r="AU458" s="167" t="s">
        <v>84</v>
      </c>
      <c r="AV458" s="13" t="s">
        <v>84</v>
      </c>
      <c r="AW458" s="13" t="s">
        <v>34</v>
      </c>
      <c r="AX458" s="13" t="s">
        <v>73</v>
      </c>
      <c r="AY458" s="167" t="s">
        <v>130</v>
      </c>
    </row>
    <row r="459" spans="1:65" s="14" customFormat="1" x14ac:dyDescent="0.2">
      <c r="B459" s="174"/>
      <c r="D459" s="162" t="s">
        <v>142</v>
      </c>
      <c r="E459" s="175" t="s">
        <v>3</v>
      </c>
      <c r="F459" s="176" t="s">
        <v>163</v>
      </c>
      <c r="H459" s="177">
        <v>55.3</v>
      </c>
      <c r="I459" s="178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5" t="s">
        <v>142</v>
      </c>
      <c r="AU459" s="175" t="s">
        <v>84</v>
      </c>
      <c r="AV459" s="14" t="s">
        <v>138</v>
      </c>
      <c r="AW459" s="14" t="s">
        <v>34</v>
      </c>
      <c r="AX459" s="14" t="s">
        <v>81</v>
      </c>
      <c r="AY459" s="175" t="s">
        <v>130</v>
      </c>
    </row>
    <row r="460" spans="1:65" s="2" customFormat="1" ht="16.5" customHeight="1" x14ac:dyDescent="0.2">
      <c r="A460" s="33"/>
      <c r="B460" s="148"/>
      <c r="C460" s="182" t="s">
        <v>831</v>
      </c>
      <c r="D460" s="182" t="s">
        <v>313</v>
      </c>
      <c r="E460" s="183" t="s">
        <v>832</v>
      </c>
      <c r="F460" s="184" t="s">
        <v>833</v>
      </c>
      <c r="G460" s="185" t="s">
        <v>136</v>
      </c>
      <c r="H460" s="186">
        <v>60.83</v>
      </c>
      <c r="I460" s="187"/>
      <c r="J460" s="188">
        <f>ROUND(I460*H460,2)</f>
        <v>0</v>
      </c>
      <c r="K460" s="184" t="s">
        <v>137</v>
      </c>
      <c r="L460" s="189"/>
      <c r="M460" s="190" t="s">
        <v>3</v>
      </c>
      <c r="N460" s="191" t="s">
        <v>44</v>
      </c>
      <c r="O460" s="54"/>
      <c r="P460" s="158">
        <f>O460*H460</f>
        <v>0</v>
      </c>
      <c r="Q460" s="158">
        <v>9.7999999999999997E-3</v>
      </c>
      <c r="R460" s="158">
        <f>Q460*H460</f>
        <v>0.59613399999999994</v>
      </c>
      <c r="S460" s="158">
        <v>0</v>
      </c>
      <c r="T460" s="159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0" t="s">
        <v>316</v>
      </c>
      <c r="AT460" s="160" t="s">
        <v>313</v>
      </c>
      <c r="AU460" s="160" t="s">
        <v>84</v>
      </c>
      <c r="AY460" s="18" t="s">
        <v>130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8" t="s">
        <v>81</v>
      </c>
      <c r="BK460" s="161">
        <f>ROUND(I460*H460,2)</f>
        <v>0</v>
      </c>
      <c r="BL460" s="18" t="s">
        <v>234</v>
      </c>
      <c r="BM460" s="160" t="s">
        <v>834</v>
      </c>
    </row>
    <row r="461" spans="1:65" s="2" customFormat="1" x14ac:dyDescent="0.2">
      <c r="A461" s="33"/>
      <c r="B461" s="34"/>
      <c r="C461" s="33"/>
      <c r="D461" s="162" t="s">
        <v>140</v>
      </c>
      <c r="E461" s="33"/>
      <c r="F461" s="163" t="s">
        <v>833</v>
      </c>
      <c r="G461" s="33"/>
      <c r="H461" s="33"/>
      <c r="I461" s="88"/>
      <c r="J461" s="33"/>
      <c r="K461" s="33"/>
      <c r="L461" s="34"/>
      <c r="M461" s="164"/>
      <c r="N461" s="165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140</v>
      </c>
      <c r="AU461" s="18" t="s">
        <v>84</v>
      </c>
    </row>
    <row r="462" spans="1:65" s="13" customFormat="1" x14ac:dyDescent="0.2">
      <c r="B462" s="166"/>
      <c r="D462" s="162" t="s">
        <v>142</v>
      </c>
      <c r="E462" s="167" t="s">
        <v>3</v>
      </c>
      <c r="F462" s="168" t="s">
        <v>835</v>
      </c>
      <c r="H462" s="169">
        <v>60.83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142</v>
      </c>
      <c r="AU462" s="167" t="s">
        <v>84</v>
      </c>
      <c r="AV462" s="13" t="s">
        <v>84</v>
      </c>
      <c r="AW462" s="13" t="s">
        <v>34</v>
      </c>
      <c r="AX462" s="13" t="s">
        <v>81</v>
      </c>
      <c r="AY462" s="167" t="s">
        <v>130</v>
      </c>
    </row>
    <row r="463" spans="1:65" s="2" customFormat="1" ht="16.5" customHeight="1" x14ac:dyDescent="0.2">
      <c r="A463" s="33"/>
      <c r="B463" s="148"/>
      <c r="C463" s="149" t="s">
        <v>836</v>
      </c>
      <c r="D463" s="149" t="s">
        <v>133</v>
      </c>
      <c r="E463" s="150" t="s">
        <v>837</v>
      </c>
      <c r="F463" s="151" t="s">
        <v>838</v>
      </c>
      <c r="G463" s="152" t="s">
        <v>213</v>
      </c>
      <c r="H463" s="153">
        <v>17</v>
      </c>
      <c r="I463" s="154"/>
      <c r="J463" s="155">
        <f>ROUND(I463*H463,2)</f>
        <v>0</v>
      </c>
      <c r="K463" s="151" t="s">
        <v>137</v>
      </c>
      <c r="L463" s="34"/>
      <c r="M463" s="156" t="s">
        <v>3</v>
      </c>
      <c r="N463" s="157" t="s">
        <v>44</v>
      </c>
      <c r="O463" s="54"/>
      <c r="P463" s="158">
        <f>O463*H463</f>
        <v>0</v>
      </c>
      <c r="Q463" s="158">
        <v>5.5000000000000003E-4</v>
      </c>
      <c r="R463" s="158">
        <f>Q463*H463</f>
        <v>9.3500000000000007E-3</v>
      </c>
      <c r="S463" s="158">
        <v>0</v>
      </c>
      <c r="T463" s="15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0" t="s">
        <v>234</v>
      </c>
      <c r="AT463" s="160" t="s">
        <v>133</v>
      </c>
      <c r="AU463" s="160" t="s">
        <v>84</v>
      </c>
      <c r="AY463" s="18" t="s">
        <v>130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8" t="s">
        <v>81</v>
      </c>
      <c r="BK463" s="161">
        <f>ROUND(I463*H463,2)</f>
        <v>0</v>
      </c>
      <c r="BL463" s="18" t="s">
        <v>234</v>
      </c>
      <c r="BM463" s="160" t="s">
        <v>839</v>
      </c>
    </row>
    <row r="464" spans="1:65" s="2" customFormat="1" x14ac:dyDescent="0.2">
      <c r="A464" s="33"/>
      <c r="B464" s="34"/>
      <c r="C464" s="33"/>
      <c r="D464" s="162" t="s">
        <v>140</v>
      </c>
      <c r="E464" s="33"/>
      <c r="F464" s="163" t="s">
        <v>840</v>
      </c>
      <c r="G464" s="33"/>
      <c r="H464" s="33"/>
      <c r="I464" s="88"/>
      <c r="J464" s="33"/>
      <c r="K464" s="33"/>
      <c r="L464" s="34"/>
      <c r="M464" s="164"/>
      <c r="N464" s="165"/>
      <c r="O464" s="54"/>
      <c r="P464" s="54"/>
      <c r="Q464" s="54"/>
      <c r="R464" s="54"/>
      <c r="S464" s="54"/>
      <c r="T464" s="55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140</v>
      </c>
      <c r="AU464" s="18" t="s">
        <v>84</v>
      </c>
    </row>
    <row r="465" spans="1:65" s="2" customFormat="1" ht="16.5" customHeight="1" x14ac:dyDescent="0.2">
      <c r="A465" s="33"/>
      <c r="B465" s="148"/>
      <c r="C465" s="149" t="s">
        <v>841</v>
      </c>
      <c r="D465" s="149" t="s">
        <v>133</v>
      </c>
      <c r="E465" s="150" t="s">
        <v>842</v>
      </c>
      <c r="F465" s="151" t="s">
        <v>843</v>
      </c>
      <c r="G465" s="152" t="s">
        <v>213</v>
      </c>
      <c r="H465" s="153">
        <v>48</v>
      </c>
      <c r="I465" s="154"/>
      <c r="J465" s="155">
        <f>ROUND(I465*H465,2)</f>
        <v>0</v>
      </c>
      <c r="K465" s="151" t="s">
        <v>137</v>
      </c>
      <c r="L465" s="34"/>
      <c r="M465" s="156" t="s">
        <v>3</v>
      </c>
      <c r="N465" s="157" t="s">
        <v>44</v>
      </c>
      <c r="O465" s="54"/>
      <c r="P465" s="158">
        <f>O465*H465</f>
        <v>0</v>
      </c>
      <c r="Q465" s="158">
        <v>5.0000000000000001E-4</v>
      </c>
      <c r="R465" s="158">
        <f>Q465*H465</f>
        <v>2.4E-2</v>
      </c>
      <c r="S465" s="158">
        <v>0</v>
      </c>
      <c r="T465" s="15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0" t="s">
        <v>234</v>
      </c>
      <c r="AT465" s="160" t="s">
        <v>133</v>
      </c>
      <c r="AU465" s="160" t="s">
        <v>84</v>
      </c>
      <c r="AY465" s="18" t="s">
        <v>130</v>
      </c>
      <c r="BE465" s="161">
        <f>IF(N465="základní",J465,0)</f>
        <v>0</v>
      </c>
      <c r="BF465" s="161">
        <f>IF(N465="snížená",J465,0)</f>
        <v>0</v>
      </c>
      <c r="BG465" s="161">
        <f>IF(N465="zákl. přenesená",J465,0)</f>
        <v>0</v>
      </c>
      <c r="BH465" s="161">
        <f>IF(N465="sníž. přenesená",J465,0)</f>
        <v>0</v>
      </c>
      <c r="BI465" s="161">
        <f>IF(N465="nulová",J465,0)</f>
        <v>0</v>
      </c>
      <c r="BJ465" s="18" t="s">
        <v>81</v>
      </c>
      <c r="BK465" s="161">
        <f>ROUND(I465*H465,2)</f>
        <v>0</v>
      </c>
      <c r="BL465" s="18" t="s">
        <v>234</v>
      </c>
      <c r="BM465" s="160" t="s">
        <v>844</v>
      </c>
    </row>
    <row r="466" spans="1:65" s="2" customFormat="1" x14ac:dyDescent="0.2">
      <c r="A466" s="33"/>
      <c r="B466" s="34"/>
      <c r="C466" s="33"/>
      <c r="D466" s="162" t="s">
        <v>140</v>
      </c>
      <c r="E466" s="33"/>
      <c r="F466" s="163" t="s">
        <v>845</v>
      </c>
      <c r="G466" s="33"/>
      <c r="H466" s="33"/>
      <c r="I466" s="88"/>
      <c r="J466" s="33"/>
      <c r="K466" s="33"/>
      <c r="L466" s="34"/>
      <c r="M466" s="164"/>
      <c r="N466" s="165"/>
      <c r="O466" s="54"/>
      <c r="P466" s="54"/>
      <c r="Q466" s="54"/>
      <c r="R466" s="54"/>
      <c r="S466" s="54"/>
      <c r="T466" s="55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140</v>
      </c>
      <c r="AU466" s="18" t="s">
        <v>84</v>
      </c>
    </row>
    <row r="467" spans="1:65" s="2" customFormat="1" ht="16.5" customHeight="1" x14ac:dyDescent="0.2">
      <c r="A467" s="33"/>
      <c r="B467" s="148"/>
      <c r="C467" s="149" t="s">
        <v>846</v>
      </c>
      <c r="D467" s="149" t="s">
        <v>133</v>
      </c>
      <c r="E467" s="150" t="s">
        <v>847</v>
      </c>
      <c r="F467" s="151" t="s">
        <v>848</v>
      </c>
      <c r="G467" s="152" t="s">
        <v>213</v>
      </c>
      <c r="H467" s="153">
        <v>64</v>
      </c>
      <c r="I467" s="154"/>
      <c r="J467" s="155">
        <f>ROUND(I467*H467,2)</f>
        <v>0</v>
      </c>
      <c r="K467" s="151" t="s">
        <v>137</v>
      </c>
      <c r="L467" s="34"/>
      <c r="M467" s="156" t="s">
        <v>3</v>
      </c>
      <c r="N467" s="157" t="s">
        <v>44</v>
      </c>
      <c r="O467" s="54"/>
      <c r="P467" s="158">
        <f>O467*H467</f>
        <v>0</v>
      </c>
      <c r="Q467" s="158">
        <v>3.0000000000000001E-5</v>
      </c>
      <c r="R467" s="158">
        <f>Q467*H467</f>
        <v>1.92E-3</v>
      </c>
      <c r="S467" s="158">
        <v>0</v>
      </c>
      <c r="T467" s="159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0" t="s">
        <v>234</v>
      </c>
      <c r="AT467" s="160" t="s">
        <v>133</v>
      </c>
      <c r="AU467" s="160" t="s">
        <v>84</v>
      </c>
      <c r="AY467" s="18" t="s">
        <v>130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8" t="s">
        <v>81</v>
      </c>
      <c r="BK467" s="161">
        <f>ROUND(I467*H467,2)</f>
        <v>0</v>
      </c>
      <c r="BL467" s="18" t="s">
        <v>234</v>
      </c>
      <c r="BM467" s="160" t="s">
        <v>849</v>
      </c>
    </row>
    <row r="468" spans="1:65" s="2" customFormat="1" x14ac:dyDescent="0.2">
      <c r="A468" s="33"/>
      <c r="B468" s="34"/>
      <c r="C468" s="33"/>
      <c r="D468" s="162" t="s">
        <v>140</v>
      </c>
      <c r="E468" s="33"/>
      <c r="F468" s="163" t="s">
        <v>850</v>
      </c>
      <c r="G468" s="33"/>
      <c r="H468" s="33"/>
      <c r="I468" s="88"/>
      <c r="J468" s="33"/>
      <c r="K468" s="33"/>
      <c r="L468" s="34"/>
      <c r="M468" s="164"/>
      <c r="N468" s="165"/>
      <c r="O468" s="54"/>
      <c r="P468" s="54"/>
      <c r="Q468" s="54"/>
      <c r="R468" s="54"/>
      <c r="S468" s="54"/>
      <c r="T468" s="55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140</v>
      </c>
      <c r="AU468" s="18" t="s">
        <v>84</v>
      </c>
    </row>
    <row r="469" spans="1:65" s="2" customFormat="1" ht="16.5" customHeight="1" x14ac:dyDescent="0.2">
      <c r="A469" s="33"/>
      <c r="B469" s="148"/>
      <c r="C469" s="149" t="s">
        <v>851</v>
      </c>
      <c r="D469" s="149" t="s">
        <v>133</v>
      </c>
      <c r="E469" s="150" t="s">
        <v>852</v>
      </c>
      <c r="F469" s="151" t="s">
        <v>853</v>
      </c>
      <c r="G469" s="152" t="s">
        <v>262</v>
      </c>
      <c r="H469" s="153">
        <v>0.90500000000000003</v>
      </c>
      <c r="I469" s="154"/>
      <c r="J469" s="155">
        <f>ROUND(I469*H469,2)</f>
        <v>0</v>
      </c>
      <c r="K469" s="151" t="s">
        <v>137</v>
      </c>
      <c r="L469" s="34"/>
      <c r="M469" s="156" t="s">
        <v>3</v>
      </c>
      <c r="N469" s="157" t="s">
        <v>44</v>
      </c>
      <c r="O469" s="54"/>
      <c r="P469" s="158">
        <f>O469*H469</f>
        <v>0</v>
      </c>
      <c r="Q469" s="158">
        <v>0</v>
      </c>
      <c r="R469" s="158">
        <f>Q469*H469</f>
        <v>0</v>
      </c>
      <c r="S469" s="158">
        <v>0</v>
      </c>
      <c r="T469" s="15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0" t="s">
        <v>234</v>
      </c>
      <c r="AT469" s="160" t="s">
        <v>133</v>
      </c>
      <c r="AU469" s="160" t="s">
        <v>84</v>
      </c>
      <c r="AY469" s="18" t="s">
        <v>130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8" t="s">
        <v>81</v>
      </c>
      <c r="BK469" s="161">
        <f>ROUND(I469*H469,2)</f>
        <v>0</v>
      </c>
      <c r="BL469" s="18" t="s">
        <v>234</v>
      </c>
      <c r="BM469" s="160" t="s">
        <v>854</v>
      </c>
    </row>
    <row r="470" spans="1:65" s="2" customFormat="1" ht="19.5" x14ac:dyDescent="0.2">
      <c r="A470" s="33"/>
      <c r="B470" s="34"/>
      <c r="C470" s="33"/>
      <c r="D470" s="162" t="s">
        <v>140</v>
      </c>
      <c r="E470" s="33"/>
      <c r="F470" s="163" t="s">
        <v>855</v>
      </c>
      <c r="G470" s="33"/>
      <c r="H470" s="33"/>
      <c r="I470" s="88"/>
      <c r="J470" s="33"/>
      <c r="K470" s="33"/>
      <c r="L470" s="34"/>
      <c r="M470" s="164"/>
      <c r="N470" s="165"/>
      <c r="O470" s="54"/>
      <c r="P470" s="54"/>
      <c r="Q470" s="54"/>
      <c r="R470" s="54"/>
      <c r="S470" s="54"/>
      <c r="T470" s="55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140</v>
      </c>
      <c r="AU470" s="18" t="s">
        <v>84</v>
      </c>
    </row>
    <row r="471" spans="1:65" s="2" customFormat="1" ht="16.5" customHeight="1" x14ac:dyDescent="0.2">
      <c r="A471" s="33"/>
      <c r="B471" s="148"/>
      <c r="C471" s="149" t="s">
        <v>856</v>
      </c>
      <c r="D471" s="149" t="s">
        <v>133</v>
      </c>
      <c r="E471" s="150" t="s">
        <v>857</v>
      </c>
      <c r="F471" s="151" t="s">
        <v>858</v>
      </c>
      <c r="G471" s="152" t="s">
        <v>262</v>
      </c>
      <c r="H471" s="153">
        <v>0.90500000000000003</v>
      </c>
      <c r="I471" s="154"/>
      <c r="J471" s="155">
        <f>ROUND(I471*H471,2)</f>
        <v>0</v>
      </c>
      <c r="K471" s="151" t="s">
        <v>137</v>
      </c>
      <c r="L471" s="34"/>
      <c r="M471" s="156" t="s">
        <v>3</v>
      </c>
      <c r="N471" s="157" t="s">
        <v>44</v>
      </c>
      <c r="O471" s="54"/>
      <c r="P471" s="158">
        <f>O471*H471</f>
        <v>0</v>
      </c>
      <c r="Q471" s="158">
        <v>0</v>
      </c>
      <c r="R471" s="158">
        <f>Q471*H471</f>
        <v>0</v>
      </c>
      <c r="S471" s="158">
        <v>0</v>
      </c>
      <c r="T471" s="15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0" t="s">
        <v>234</v>
      </c>
      <c r="AT471" s="160" t="s">
        <v>133</v>
      </c>
      <c r="AU471" s="160" t="s">
        <v>84</v>
      </c>
      <c r="AY471" s="18" t="s">
        <v>130</v>
      </c>
      <c r="BE471" s="161">
        <f>IF(N471="základní",J471,0)</f>
        <v>0</v>
      </c>
      <c r="BF471" s="161">
        <f>IF(N471="snížená",J471,0)</f>
        <v>0</v>
      </c>
      <c r="BG471" s="161">
        <f>IF(N471="zákl. přenesená",J471,0)</f>
        <v>0</v>
      </c>
      <c r="BH471" s="161">
        <f>IF(N471="sníž. přenesená",J471,0)</f>
        <v>0</v>
      </c>
      <c r="BI471" s="161">
        <f>IF(N471="nulová",J471,0)</f>
        <v>0</v>
      </c>
      <c r="BJ471" s="18" t="s">
        <v>81</v>
      </c>
      <c r="BK471" s="161">
        <f>ROUND(I471*H471,2)</f>
        <v>0</v>
      </c>
      <c r="BL471" s="18" t="s">
        <v>234</v>
      </c>
      <c r="BM471" s="160" t="s">
        <v>859</v>
      </c>
    </row>
    <row r="472" spans="1:65" s="2" customFormat="1" ht="19.5" x14ac:dyDescent="0.2">
      <c r="A472" s="33"/>
      <c r="B472" s="34"/>
      <c r="C472" s="33"/>
      <c r="D472" s="162" t="s">
        <v>140</v>
      </c>
      <c r="E472" s="33"/>
      <c r="F472" s="163" t="s">
        <v>860</v>
      </c>
      <c r="G472" s="33"/>
      <c r="H472" s="33"/>
      <c r="I472" s="88"/>
      <c r="J472" s="33"/>
      <c r="K472" s="33"/>
      <c r="L472" s="34"/>
      <c r="M472" s="164"/>
      <c r="N472" s="165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140</v>
      </c>
      <c r="AU472" s="18" t="s">
        <v>84</v>
      </c>
    </row>
    <row r="473" spans="1:65" s="12" customFormat="1" ht="22.9" customHeight="1" x14ac:dyDescent="0.2">
      <c r="B473" s="135"/>
      <c r="D473" s="136" t="s">
        <v>72</v>
      </c>
      <c r="E473" s="146" t="s">
        <v>861</v>
      </c>
      <c r="F473" s="146" t="s">
        <v>862</v>
      </c>
      <c r="I473" s="138"/>
      <c r="J473" s="147">
        <f>BK473</f>
        <v>0</v>
      </c>
      <c r="L473" s="135"/>
      <c r="M473" s="140"/>
      <c r="N473" s="141"/>
      <c r="O473" s="141"/>
      <c r="P473" s="142">
        <f>SUM(P474:P490)</f>
        <v>0</v>
      </c>
      <c r="Q473" s="141"/>
      <c r="R473" s="142">
        <f>SUM(R474:R490)</f>
        <v>2.1674999999999997E-3</v>
      </c>
      <c r="S473" s="141"/>
      <c r="T473" s="143">
        <f>SUM(T474:T490)</f>
        <v>0</v>
      </c>
      <c r="AR473" s="136" t="s">
        <v>84</v>
      </c>
      <c r="AT473" s="144" t="s">
        <v>72</v>
      </c>
      <c r="AU473" s="144" t="s">
        <v>81</v>
      </c>
      <c r="AY473" s="136" t="s">
        <v>130</v>
      </c>
      <c r="BK473" s="145">
        <f>SUM(BK474:BK490)</f>
        <v>0</v>
      </c>
    </row>
    <row r="474" spans="1:65" s="2" customFormat="1" ht="16.5" customHeight="1" x14ac:dyDescent="0.2">
      <c r="A474" s="33"/>
      <c r="B474" s="148"/>
      <c r="C474" s="149" t="s">
        <v>863</v>
      </c>
      <c r="D474" s="149" t="s">
        <v>133</v>
      </c>
      <c r="E474" s="150" t="s">
        <v>864</v>
      </c>
      <c r="F474" s="151" t="s">
        <v>865</v>
      </c>
      <c r="G474" s="152" t="s">
        <v>136</v>
      </c>
      <c r="H474" s="153">
        <v>3.75</v>
      </c>
      <c r="I474" s="154"/>
      <c r="J474" s="155">
        <f>ROUND(I474*H474,2)</f>
        <v>0</v>
      </c>
      <c r="K474" s="151" t="s">
        <v>137</v>
      </c>
      <c r="L474" s="34"/>
      <c r="M474" s="156" t="s">
        <v>3</v>
      </c>
      <c r="N474" s="157" t="s">
        <v>44</v>
      </c>
      <c r="O474" s="54"/>
      <c r="P474" s="158">
        <f>O474*H474</f>
        <v>0</v>
      </c>
      <c r="Q474" s="158">
        <v>1.3999999999999999E-4</v>
      </c>
      <c r="R474" s="158">
        <f>Q474*H474</f>
        <v>5.2499999999999997E-4</v>
      </c>
      <c r="S474" s="158">
        <v>0</v>
      </c>
      <c r="T474" s="159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0" t="s">
        <v>234</v>
      </c>
      <c r="AT474" s="160" t="s">
        <v>133</v>
      </c>
      <c r="AU474" s="160" t="s">
        <v>84</v>
      </c>
      <c r="AY474" s="18" t="s">
        <v>130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8" t="s">
        <v>81</v>
      </c>
      <c r="BK474" s="161">
        <f>ROUND(I474*H474,2)</f>
        <v>0</v>
      </c>
      <c r="BL474" s="18" t="s">
        <v>234</v>
      </c>
      <c r="BM474" s="160" t="s">
        <v>866</v>
      </c>
    </row>
    <row r="475" spans="1:65" s="2" customFormat="1" x14ac:dyDescent="0.2">
      <c r="A475" s="33"/>
      <c r="B475" s="34"/>
      <c r="C475" s="33"/>
      <c r="D475" s="162" t="s">
        <v>140</v>
      </c>
      <c r="E475" s="33"/>
      <c r="F475" s="163" t="s">
        <v>867</v>
      </c>
      <c r="G475" s="33"/>
      <c r="H475" s="33"/>
      <c r="I475" s="88"/>
      <c r="J475" s="33"/>
      <c r="K475" s="33"/>
      <c r="L475" s="34"/>
      <c r="M475" s="164"/>
      <c r="N475" s="165"/>
      <c r="O475" s="54"/>
      <c r="P475" s="54"/>
      <c r="Q475" s="54"/>
      <c r="R475" s="54"/>
      <c r="S475" s="54"/>
      <c r="T475" s="55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140</v>
      </c>
      <c r="AU475" s="18" t="s">
        <v>84</v>
      </c>
    </row>
    <row r="476" spans="1:65" s="13" customFormat="1" x14ac:dyDescent="0.2">
      <c r="B476" s="166"/>
      <c r="D476" s="162" t="s">
        <v>142</v>
      </c>
      <c r="E476" s="167" t="s">
        <v>3</v>
      </c>
      <c r="F476" s="168" t="s">
        <v>868</v>
      </c>
      <c r="H476" s="169">
        <v>3.75</v>
      </c>
      <c r="I476" s="170"/>
      <c r="L476" s="166"/>
      <c r="M476" s="171"/>
      <c r="N476" s="172"/>
      <c r="O476" s="172"/>
      <c r="P476" s="172"/>
      <c r="Q476" s="172"/>
      <c r="R476" s="172"/>
      <c r="S476" s="172"/>
      <c r="T476" s="173"/>
      <c r="AT476" s="167" t="s">
        <v>142</v>
      </c>
      <c r="AU476" s="167" t="s">
        <v>84</v>
      </c>
      <c r="AV476" s="13" t="s">
        <v>84</v>
      </c>
      <c r="AW476" s="13" t="s">
        <v>34</v>
      </c>
      <c r="AX476" s="13" t="s">
        <v>81</v>
      </c>
      <c r="AY476" s="167" t="s">
        <v>130</v>
      </c>
    </row>
    <row r="477" spans="1:65" s="2" customFormat="1" ht="16.5" customHeight="1" x14ac:dyDescent="0.2">
      <c r="A477" s="33"/>
      <c r="B477" s="148"/>
      <c r="C477" s="149" t="s">
        <v>869</v>
      </c>
      <c r="D477" s="149" t="s">
        <v>133</v>
      </c>
      <c r="E477" s="150" t="s">
        <v>870</v>
      </c>
      <c r="F477" s="151" t="s">
        <v>871</v>
      </c>
      <c r="G477" s="152" t="s">
        <v>136</v>
      </c>
      <c r="H477" s="153">
        <v>3.75</v>
      </c>
      <c r="I477" s="154"/>
      <c r="J477" s="155">
        <f>ROUND(I477*H477,2)</f>
        <v>0</v>
      </c>
      <c r="K477" s="151" t="s">
        <v>137</v>
      </c>
      <c r="L477" s="34"/>
      <c r="M477" s="156" t="s">
        <v>3</v>
      </c>
      <c r="N477" s="157" t="s">
        <v>44</v>
      </c>
      <c r="O477" s="54"/>
      <c r="P477" s="158">
        <f>O477*H477</f>
        <v>0</v>
      </c>
      <c r="Q477" s="158">
        <v>1.2E-4</v>
      </c>
      <c r="R477" s="158">
        <f>Q477*H477</f>
        <v>4.4999999999999999E-4</v>
      </c>
      <c r="S477" s="158">
        <v>0</v>
      </c>
      <c r="T477" s="15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0" t="s">
        <v>234</v>
      </c>
      <c r="AT477" s="160" t="s">
        <v>133</v>
      </c>
      <c r="AU477" s="160" t="s">
        <v>84</v>
      </c>
      <c r="AY477" s="18" t="s">
        <v>130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8" t="s">
        <v>81</v>
      </c>
      <c r="BK477" s="161">
        <f>ROUND(I477*H477,2)</f>
        <v>0</v>
      </c>
      <c r="BL477" s="18" t="s">
        <v>234</v>
      </c>
      <c r="BM477" s="160" t="s">
        <v>872</v>
      </c>
    </row>
    <row r="478" spans="1:65" s="2" customFormat="1" x14ac:dyDescent="0.2">
      <c r="A478" s="33"/>
      <c r="B478" s="34"/>
      <c r="C478" s="33"/>
      <c r="D478" s="162" t="s">
        <v>140</v>
      </c>
      <c r="E478" s="33"/>
      <c r="F478" s="163" t="s">
        <v>873</v>
      </c>
      <c r="G478" s="33"/>
      <c r="H478" s="33"/>
      <c r="I478" s="88"/>
      <c r="J478" s="33"/>
      <c r="K478" s="33"/>
      <c r="L478" s="34"/>
      <c r="M478" s="164"/>
      <c r="N478" s="165"/>
      <c r="O478" s="54"/>
      <c r="P478" s="54"/>
      <c r="Q478" s="54"/>
      <c r="R478" s="54"/>
      <c r="S478" s="54"/>
      <c r="T478" s="55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140</v>
      </c>
      <c r="AU478" s="18" t="s">
        <v>84</v>
      </c>
    </row>
    <row r="479" spans="1:65" s="2" customFormat="1" ht="16.5" customHeight="1" x14ac:dyDescent="0.2">
      <c r="A479" s="33"/>
      <c r="B479" s="148"/>
      <c r="C479" s="149" t="s">
        <v>874</v>
      </c>
      <c r="D479" s="149" t="s">
        <v>133</v>
      </c>
      <c r="E479" s="150" t="s">
        <v>875</v>
      </c>
      <c r="F479" s="151" t="s">
        <v>876</v>
      </c>
      <c r="G479" s="152" t="s">
        <v>136</v>
      </c>
      <c r="H479" s="153">
        <v>3.75</v>
      </c>
      <c r="I479" s="154"/>
      <c r="J479" s="155">
        <f>ROUND(I479*H479,2)</f>
        <v>0</v>
      </c>
      <c r="K479" s="151" t="s">
        <v>137</v>
      </c>
      <c r="L479" s="34"/>
      <c r="M479" s="156" t="s">
        <v>3</v>
      </c>
      <c r="N479" s="157" t="s">
        <v>44</v>
      </c>
      <c r="O479" s="54"/>
      <c r="P479" s="158">
        <f>O479*H479</f>
        <v>0</v>
      </c>
      <c r="Q479" s="158">
        <v>1.2E-4</v>
      </c>
      <c r="R479" s="158">
        <f>Q479*H479</f>
        <v>4.4999999999999999E-4</v>
      </c>
      <c r="S479" s="158">
        <v>0</v>
      </c>
      <c r="T479" s="15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0" t="s">
        <v>234</v>
      </c>
      <c r="AT479" s="160" t="s">
        <v>133</v>
      </c>
      <c r="AU479" s="160" t="s">
        <v>84</v>
      </c>
      <c r="AY479" s="18" t="s">
        <v>130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8" t="s">
        <v>81</v>
      </c>
      <c r="BK479" s="161">
        <f>ROUND(I479*H479,2)</f>
        <v>0</v>
      </c>
      <c r="BL479" s="18" t="s">
        <v>234</v>
      </c>
      <c r="BM479" s="160" t="s">
        <v>877</v>
      </c>
    </row>
    <row r="480" spans="1:65" s="2" customFormat="1" x14ac:dyDescent="0.2">
      <c r="A480" s="33"/>
      <c r="B480" s="34"/>
      <c r="C480" s="33"/>
      <c r="D480" s="162" t="s">
        <v>140</v>
      </c>
      <c r="E480" s="33"/>
      <c r="F480" s="163" t="s">
        <v>878</v>
      </c>
      <c r="G480" s="33"/>
      <c r="H480" s="33"/>
      <c r="I480" s="88"/>
      <c r="J480" s="33"/>
      <c r="K480" s="33"/>
      <c r="L480" s="34"/>
      <c r="M480" s="164"/>
      <c r="N480" s="165"/>
      <c r="O480" s="54"/>
      <c r="P480" s="54"/>
      <c r="Q480" s="54"/>
      <c r="R480" s="54"/>
      <c r="S480" s="54"/>
      <c r="T480" s="55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140</v>
      </c>
      <c r="AU480" s="18" t="s">
        <v>84</v>
      </c>
    </row>
    <row r="481" spans="1:65" s="2" customFormat="1" ht="16.5" customHeight="1" x14ac:dyDescent="0.2">
      <c r="A481" s="33"/>
      <c r="B481" s="148"/>
      <c r="C481" s="149" t="s">
        <v>879</v>
      </c>
      <c r="D481" s="149" t="s">
        <v>133</v>
      </c>
      <c r="E481" s="150" t="s">
        <v>880</v>
      </c>
      <c r="F481" s="151" t="s">
        <v>881</v>
      </c>
      <c r="G481" s="152" t="s">
        <v>136</v>
      </c>
      <c r="H481" s="153">
        <v>3.75</v>
      </c>
      <c r="I481" s="154"/>
      <c r="J481" s="155">
        <f>ROUND(I481*H481,2)</f>
        <v>0</v>
      </c>
      <c r="K481" s="151" t="s">
        <v>137</v>
      </c>
      <c r="L481" s="34"/>
      <c r="M481" s="156" t="s">
        <v>3</v>
      </c>
      <c r="N481" s="157" t="s">
        <v>44</v>
      </c>
      <c r="O481" s="54"/>
      <c r="P481" s="158">
        <f>O481*H481</f>
        <v>0</v>
      </c>
      <c r="Q481" s="158">
        <v>1.1E-4</v>
      </c>
      <c r="R481" s="158">
        <f>Q481*H481</f>
        <v>4.125E-4</v>
      </c>
      <c r="S481" s="158">
        <v>0</v>
      </c>
      <c r="T481" s="15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0" t="s">
        <v>234</v>
      </c>
      <c r="AT481" s="160" t="s">
        <v>133</v>
      </c>
      <c r="AU481" s="160" t="s">
        <v>84</v>
      </c>
      <c r="AY481" s="18" t="s">
        <v>130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8" t="s">
        <v>81</v>
      </c>
      <c r="BK481" s="161">
        <f>ROUND(I481*H481,2)</f>
        <v>0</v>
      </c>
      <c r="BL481" s="18" t="s">
        <v>234</v>
      </c>
      <c r="BM481" s="160" t="s">
        <v>882</v>
      </c>
    </row>
    <row r="482" spans="1:65" s="2" customFormat="1" x14ac:dyDescent="0.2">
      <c r="A482" s="33"/>
      <c r="B482" s="34"/>
      <c r="C482" s="33"/>
      <c r="D482" s="162" t="s">
        <v>140</v>
      </c>
      <c r="E482" s="33"/>
      <c r="F482" s="163" t="s">
        <v>883</v>
      </c>
      <c r="G482" s="33"/>
      <c r="H482" s="33"/>
      <c r="I482" s="88"/>
      <c r="J482" s="33"/>
      <c r="K482" s="33"/>
      <c r="L482" s="34"/>
      <c r="M482" s="164"/>
      <c r="N482" s="165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140</v>
      </c>
      <c r="AU482" s="18" t="s">
        <v>84</v>
      </c>
    </row>
    <row r="483" spans="1:65" s="2" customFormat="1" ht="16.5" customHeight="1" x14ac:dyDescent="0.2">
      <c r="A483" s="33"/>
      <c r="B483" s="148"/>
      <c r="C483" s="149" t="s">
        <v>884</v>
      </c>
      <c r="D483" s="149" t="s">
        <v>133</v>
      </c>
      <c r="E483" s="150" t="s">
        <v>885</v>
      </c>
      <c r="F483" s="151" t="s">
        <v>886</v>
      </c>
      <c r="G483" s="152" t="s">
        <v>213</v>
      </c>
      <c r="H483" s="153">
        <v>3</v>
      </c>
      <c r="I483" s="154"/>
      <c r="J483" s="155">
        <f>ROUND(I483*H483,2)</f>
        <v>0</v>
      </c>
      <c r="K483" s="151" t="s">
        <v>137</v>
      </c>
      <c r="L483" s="34"/>
      <c r="M483" s="156" t="s">
        <v>3</v>
      </c>
      <c r="N483" s="157" t="s">
        <v>44</v>
      </c>
      <c r="O483" s="54"/>
      <c r="P483" s="158">
        <f>O483*H483</f>
        <v>0</v>
      </c>
      <c r="Q483" s="158">
        <v>2.0000000000000002E-5</v>
      </c>
      <c r="R483" s="158">
        <f>Q483*H483</f>
        <v>6.0000000000000008E-5</v>
      </c>
      <c r="S483" s="158">
        <v>0</v>
      </c>
      <c r="T483" s="15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0" t="s">
        <v>234</v>
      </c>
      <c r="AT483" s="160" t="s">
        <v>133</v>
      </c>
      <c r="AU483" s="160" t="s">
        <v>84</v>
      </c>
      <c r="AY483" s="18" t="s">
        <v>130</v>
      </c>
      <c r="BE483" s="161">
        <f>IF(N483="základní",J483,0)</f>
        <v>0</v>
      </c>
      <c r="BF483" s="161">
        <f>IF(N483="snížená",J483,0)</f>
        <v>0</v>
      </c>
      <c r="BG483" s="161">
        <f>IF(N483="zákl. přenesená",J483,0)</f>
        <v>0</v>
      </c>
      <c r="BH483" s="161">
        <f>IF(N483="sníž. přenesená",J483,0)</f>
        <v>0</v>
      </c>
      <c r="BI483" s="161">
        <f>IF(N483="nulová",J483,0)</f>
        <v>0</v>
      </c>
      <c r="BJ483" s="18" t="s">
        <v>81</v>
      </c>
      <c r="BK483" s="161">
        <f>ROUND(I483*H483,2)</f>
        <v>0</v>
      </c>
      <c r="BL483" s="18" t="s">
        <v>234</v>
      </c>
      <c r="BM483" s="160" t="s">
        <v>887</v>
      </c>
    </row>
    <row r="484" spans="1:65" s="2" customFormat="1" x14ac:dyDescent="0.2">
      <c r="A484" s="33"/>
      <c r="B484" s="34"/>
      <c r="C484" s="33"/>
      <c r="D484" s="162" t="s">
        <v>140</v>
      </c>
      <c r="E484" s="33"/>
      <c r="F484" s="163" t="s">
        <v>888</v>
      </c>
      <c r="G484" s="33"/>
      <c r="H484" s="33"/>
      <c r="I484" s="88"/>
      <c r="J484" s="33"/>
      <c r="K484" s="33"/>
      <c r="L484" s="34"/>
      <c r="M484" s="164"/>
      <c r="N484" s="165"/>
      <c r="O484" s="54"/>
      <c r="P484" s="54"/>
      <c r="Q484" s="54"/>
      <c r="R484" s="54"/>
      <c r="S484" s="54"/>
      <c r="T484" s="55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140</v>
      </c>
      <c r="AU484" s="18" t="s">
        <v>84</v>
      </c>
    </row>
    <row r="485" spans="1:65" s="2" customFormat="1" ht="16.5" customHeight="1" x14ac:dyDescent="0.2">
      <c r="A485" s="33"/>
      <c r="B485" s="148"/>
      <c r="C485" s="149" t="s">
        <v>889</v>
      </c>
      <c r="D485" s="149" t="s">
        <v>133</v>
      </c>
      <c r="E485" s="150" t="s">
        <v>890</v>
      </c>
      <c r="F485" s="151" t="s">
        <v>891</v>
      </c>
      <c r="G485" s="152" t="s">
        <v>213</v>
      </c>
      <c r="H485" s="153">
        <v>3</v>
      </c>
      <c r="I485" s="154"/>
      <c r="J485" s="155">
        <f>ROUND(I485*H485,2)</f>
        <v>0</v>
      </c>
      <c r="K485" s="151" t="s">
        <v>137</v>
      </c>
      <c r="L485" s="34"/>
      <c r="M485" s="156" t="s">
        <v>3</v>
      </c>
      <c r="N485" s="157" t="s">
        <v>44</v>
      </c>
      <c r="O485" s="54"/>
      <c r="P485" s="158">
        <f>O485*H485</f>
        <v>0</v>
      </c>
      <c r="Q485" s="158">
        <v>6.0000000000000002E-5</v>
      </c>
      <c r="R485" s="158">
        <f>Q485*H485</f>
        <v>1.8000000000000001E-4</v>
      </c>
      <c r="S485" s="158">
        <v>0</v>
      </c>
      <c r="T485" s="15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0" t="s">
        <v>234</v>
      </c>
      <c r="AT485" s="160" t="s">
        <v>133</v>
      </c>
      <c r="AU485" s="160" t="s">
        <v>84</v>
      </c>
      <c r="AY485" s="18" t="s">
        <v>130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8" t="s">
        <v>81</v>
      </c>
      <c r="BK485" s="161">
        <f>ROUND(I485*H485,2)</f>
        <v>0</v>
      </c>
      <c r="BL485" s="18" t="s">
        <v>234</v>
      </c>
      <c r="BM485" s="160" t="s">
        <v>892</v>
      </c>
    </row>
    <row r="486" spans="1:65" s="2" customFormat="1" x14ac:dyDescent="0.2">
      <c r="A486" s="33"/>
      <c r="B486" s="34"/>
      <c r="C486" s="33"/>
      <c r="D486" s="162" t="s">
        <v>140</v>
      </c>
      <c r="E486" s="33"/>
      <c r="F486" s="163" t="s">
        <v>893</v>
      </c>
      <c r="G486" s="33"/>
      <c r="H486" s="33"/>
      <c r="I486" s="88"/>
      <c r="J486" s="33"/>
      <c r="K486" s="33"/>
      <c r="L486" s="34"/>
      <c r="M486" s="164"/>
      <c r="N486" s="165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140</v>
      </c>
      <c r="AU486" s="18" t="s">
        <v>84</v>
      </c>
    </row>
    <row r="487" spans="1:65" s="2" customFormat="1" ht="16.5" customHeight="1" x14ac:dyDescent="0.2">
      <c r="A487" s="33"/>
      <c r="B487" s="148"/>
      <c r="C487" s="149" t="s">
        <v>894</v>
      </c>
      <c r="D487" s="149" t="s">
        <v>133</v>
      </c>
      <c r="E487" s="150" t="s">
        <v>895</v>
      </c>
      <c r="F487" s="151" t="s">
        <v>896</v>
      </c>
      <c r="G487" s="152" t="s">
        <v>213</v>
      </c>
      <c r="H487" s="153">
        <v>3</v>
      </c>
      <c r="I487" s="154"/>
      <c r="J487" s="155">
        <f>ROUND(I487*H487,2)</f>
        <v>0</v>
      </c>
      <c r="K487" s="151" t="s">
        <v>137</v>
      </c>
      <c r="L487" s="34"/>
      <c r="M487" s="156" t="s">
        <v>3</v>
      </c>
      <c r="N487" s="157" t="s">
        <v>44</v>
      </c>
      <c r="O487" s="54"/>
      <c r="P487" s="158">
        <f>O487*H487</f>
        <v>0</v>
      </c>
      <c r="Q487" s="158">
        <v>3.0000000000000001E-5</v>
      </c>
      <c r="R487" s="158">
        <f>Q487*H487</f>
        <v>9.0000000000000006E-5</v>
      </c>
      <c r="S487" s="158">
        <v>0</v>
      </c>
      <c r="T487" s="15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0" t="s">
        <v>234</v>
      </c>
      <c r="AT487" s="160" t="s">
        <v>133</v>
      </c>
      <c r="AU487" s="160" t="s">
        <v>84</v>
      </c>
      <c r="AY487" s="18" t="s">
        <v>130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8" t="s">
        <v>81</v>
      </c>
      <c r="BK487" s="161">
        <f>ROUND(I487*H487,2)</f>
        <v>0</v>
      </c>
      <c r="BL487" s="18" t="s">
        <v>234</v>
      </c>
      <c r="BM487" s="160" t="s">
        <v>897</v>
      </c>
    </row>
    <row r="488" spans="1:65" s="2" customFormat="1" x14ac:dyDescent="0.2">
      <c r="A488" s="33"/>
      <c r="B488" s="34"/>
      <c r="C488" s="33"/>
      <c r="D488" s="162" t="s">
        <v>140</v>
      </c>
      <c r="E488" s="33"/>
      <c r="F488" s="163" t="s">
        <v>898</v>
      </c>
      <c r="G488" s="33"/>
      <c r="H488" s="33"/>
      <c r="I488" s="88"/>
      <c r="J488" s="33"/>
      <c r="K488" s="33"/>
      <c r="L488" s="34"/>
      <c r="M488" s="164"/>
      <c r="N488" s="165"/>
      <c r="O488" s="54"/>
      <c r="P488" s="54"/>
      <c r="Q488" s="54"/>
      <c r="R488" s="54"/>
      <c r="S488" s="54"/>
      <c r="T488" s="55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140</v>
      </c>
      <c r="AU488" s="18" t="s">
        <v>84</v>
      </c>
    </row>
    <row r="489" spans="1:65" s="2" customFormat="1" ht="16.5" customHeight="1" x14ac:dyDescent="0.2">
      <c r="A489" s="33"/>
      <c r="B489" s="148"/>
      <c r="C489" s="149" t="s">
        <v>899</v>
      </c>
      <c r="D489" s="149" t="s">
        <v>133</v>
      </c>
      <c r="E489" s="150" t="s">
        <v>900</v>
      </c>
      <c r="F489" s="151" t="s">
        <v>901</v>
      </c>
      <c r="G489" s="152" t="s">
        <v>213</v>
      </c>
      <c r="H489" s="153">
        <v>3</v>
      </c>
      <c r="I489" s="154"/>
      <c r="J489" s="155">
        <f>ROUND(I489*H489,2)</f>
        <v>0</v>
      </c>
      <c r="K489" s="151" t="s">
        <v>137</v>
      </c>
      <c r="L489" s="34"/>
      <c r="M489" s="156" t="s">
        <v>3</v>
      </c>
      <c r="N489" s="157" t="s">
        <v>44</v>
      </c>
      <c r="O489" s="54"/>
      <c r="P489" s="158">
        <f>O489*H489</f>
        <v>0</v>
      </c>
      <c r="Q489" s="158">
        <v>0</v>
      </c>
      <c r="R489" s="158">
        <f>Q489*H489</f>
        <v>0</v>
      </c>
      <c r="S489" s="158">
        <v>0</v>
      </c>
      <c r="T489" s="15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0" t="s">
        <v>234</v>
      </c>
      <c r="AT489" s="160" t="s">
        <v>133</v>
      </c>
      <c r="AU489" s="160" t="s">
        <v>84</v>
      </c>
      <c r="AY489" s="18" t="s">
        <v>130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8" t="s">
        <v>81</v>
      </c>
      <c r="BK489" s="161">
        <f>ROUND(I489*H489,2)</f>
        <v>0</v>
      </c>
      <c r="BL489" s="18" t="s">
        <v>234</v>
      </c>
      <c r="BM489" s="160" t="s">
        <v>902</v>
      </c>
    </row>
    <row r="490" spans="1:65" s="2" customFormat="1" x14ac:dyDescent="0.2">
      <c r="A490" s="33"/>
      <c r="B490" s="34"/>
      <c r="C490" s="33"/>
      <c r="D490" s="162" t="s">
        <v>140</v>
      </c>
      <c r="E490" s="33"/>
      <c r="F490" s="163" t="s">
        <v>903</v>
      </c>
      <c r="G490" s="33"/>
      <c r="H490" s="33"/>
      <c r="I490" s="88"/>
      <c r="J490" s="33"/>
      <c r="K490" s="33"/>
      <c r="L490" s="34"/>
      <c r="M490" s="164"/>
      <c r="N490" s="165"/>
      <c r="O490" s="54"/>
      <c r="P490" s="54"/>
      <c r="Q490" s="54"/>
      <c r="R490" s="54"/>
      <c r="S490" s="54"/>
      <c r="T490" s="55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140</v>
      </c>
      <c r="AU490" s="18" t="s">
        <v>84</v>
      </c>
    </row>
    <row r="491" spans="1:65" s="12" customFormat="1" ht="22.9" customHeight="1" x14ac:dyDescent="0.2">
      <c r="B491" s="135"/>
      <c r="D491" s="136" t="s">
        <v>72</v>
      </c>
      <c r="E491" s="146" t="s">
        <v>904</v>
      </c>
      <c r="F491" s="146" t="s">
        <v>905</v>
      </c>
      <c r="I491" s="138"/>
      <c r="J491" s="147">
        <f>BK491</f>
        <v>0</v>
      </c>
      <c r="L491" s="135"/>
      <c r="M491" s="140"/>
      <c r="N491" s="141"/>
      <c r="O491" s="141"/>
      <c r="P491" s="142">
        <f>SUM(P492:P507)</f>
        <v>0</v>
      </c>
      <c r="Q491" s="141"/>
      <c r="R491" s="142">
        <f>SUM(R492:R507)</f>
        <v>2.2440000000000002E-2</v>
      </c>
      <c r="S491" s="141"/>
      <c r="T491" s="143">
        <f>SUM(T492:T507)</f>
        <v>0</v>
      </c>
      <c r="AR491" s="136" t="s">
        <v>84</v>
      </c>
      <c r="AT491" s="144" t="s">
        <v>72</v>
      </c>
      <c r="AU491" s="144" t="s">
        <v>81</v>
      </c>
      <c r="AY491" s="136" t="s">
        <v>130</v>
      </c>
      <c r="BK491" s="145">
        <f>SUM(BK492:BK507)</f>
        <v>0</v>
      </c>
    </row>
    <row r="492" spans="1:65" s="2" customFormat="1" ht="16.5" customHeight="1" x14ac:dyDescent="0.2">
      <c r="A492" s="33"/>
      <c r="B492" s="148"/>
      <c r="C492" s="149" t="s">
        <v>906</v>
      </c>
      <c r="D492" s="149" t="s">
        <v>133</v>
      </c>
      <c r="E492" s="150" t="s">
        <v>907</v>
      </c>
      <c r="F492" s="151" t="s">
        <v>908</v>
      </c>
      <c r="G492" s="152" t="s">
        <v>136</v>
      </c>
      <c r="H492" s="153">
        <v>43.4</v>
      </c>
      <c r="I492" s="154"/>
      <c r="J492" s="155">
        <f>ROUND(I492*H492,2)</f>
        <v>0</v>
      </c>
      <c r="K492" s="151" t="s">
        <v>137</v>
      </c>
      <c r="L492" s="34"/>
      <c r="M492" s="156" t="s">
        <v>3</v>
      </c>
      <c r="N492" s="157" t="s">
        <v>44</v>
      </c>
      <c r="O492" s="54"/>
      <c r="P492" s="158">
        <f>O492*H492</f>
        <v>0</v>
      </c>
      <c r="Q492" s="158">
        <v>2.0000000000000001E-4</v>
      </c>
      <c r="R492" s="158">
        <f>Q492*H492</f>
        <v>8.6800000000000002E-3</v>
      </c>
      <c r="S492" s="158">
        <v>0</v>
      </c>
      <c r="T492" s="159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0" t="s">
        <v>234</v>
      </c>
      <c r="AT492" s="160" t="s">
        <v>133</v>
      </c>
      <c r="AU492" s="160" t="s">
        <v>84</v>
      </c>
      <c r="AY492" s="18" t="s">
        <v>130</v>
      </c>
      <c r="BE492" s="161">
        <f>IF(N492="základní",J492,0)</f>
        <v>0</v>
      </c>
      <c r="BF492" s="161">
        <f>IF(N492="snížená",J492,0)</f>
        <v>0</v>
      </c>
      <c r="BG492" s="161">
        <f>IF(N492="zákl. přenesená",J492,0)</f>
        <v>0</v>
      </c>
      <c r="BH492" s="161">
        <f>IF(N492="sníž. přenesená",J492,0)</f>
        <v>0</v>
      </c>
      <c r="BI492" s="161">
        <f>IF(N492="nulová",J492,0)</f>
        <v>0</v>
      </c>
      <c r="BJ492" s="18" t="s">
        <v>81</v>
      </c>
      <c r="BK492" s="161">
        <f>ROUND(I492*H492,2)</f>
        <v>0</v>
      </c>
      <c r="BL492" s="18" t="s">
        <v>234</v>
      </c>
      <c r="BM492" s="160" t="s">
        <v>909</v>
      </c>
    </row>
    <row r="493" spans="1:65" s="2" customFormat="1" x14ac:dyDescent="0.2">
      <c r="A493" s="33"/>
      <c r="B493" s="34"/>
      <c r="C493" s="33"/>
      <c r="D493" s="162" t="s">
        <v>140</v>
      </c>
      <c r="E493" s="33"/>
      <c r="F493" s="163" t="s">
        <v>910</v>
      </c>
      <c r="G493" s="33"/>
      <c r="H493" s="33"/>
      <c r="I493" s="88"/>
      <c r="J493" s="33"/>
      <c r="K493" s="33"/>
      <c r="L493" s="34"/>
      <c r="M493" s="164"/>
      <c r="N493" s="165"/>
      <c r="O493" s="54"/>
      <c r="P493" s="54"/>
      <c r="Q493" s="54"/>
      <c r="R493" s="54"/>
      <c r="S493" s="54"/>
      <c r="T493" s="55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140</v>
      </c>
      <c r="AU493" s="18" t="s">
        <v>84</v>
      </c>
    </row>
    <row r="494" spans="1:65" s="15" customFormat="1" x14ac:dyDescent="0.2">
      <c r="B494" s="193"/>
      <c r="D494" s="162" t="s">
        <v>142</v>
      </c>
      <c r="E494" s="194" t="s">
        <v>3</v>
      </c>
      <c r="F494" s="195" t="s">
        <v>911</v>
      </c>
      <c r="H494" s="194" t="s">
        <v>3</v>
      </c>
      <c r="I494" s="196"/>
      <c r="L494" s="193"/>
      <c r="M494" s="197"/>
      <c r="N494" s="198"/>
      <c r="O494" s="198"/>
      <c r="P494" s="198"/>
      <c r="Q494" s="198"/>
      <c r="R494" s="198"/>
      <c r="S494" s="198"/>
      <c r="T494" s="199"/>
      <c r="AT494" s="194" t="s">
        <v>142</v>
      </c>
      <c r="AU494" s="194" t="s">
        <v>84</v>
      </c>
      <c r="AV494" s="15" t="s">
        <v>81</v>
      </c>
      <c r="AW494" s="15" t="s">
        <v>34</v>
      </c>
      <c r="AX494" s="15" t="s">
        <v>73</v>
      </c>
      <c r="AY494" s="194" t="s">
        <v>130</v>
      </c>
    </row>
    <row r="495" spans="1:65" s="13" customFormat="1" x14ac:dyDescent="0.2">
      <c r="B495" s="166"/>
      <c r="D495" s="162" t="s">
        <v>142</v>
      </c>
      <c r="E495" s="167" t="s">
        <v>3</v>
      </c>
      <c r="F495" s="168" t="s">
        <v>155</v>
      </c>
      <c r="H495" s="169">
        <v>38.4</v>
      </c>
      <c r="I495" s="170"/>
      <c r="L495" s="166"/>
      <c r="M495" s="171"/>
      <c r="N495" s="172"/>
      <c r="O495" s="172"/>
      <c r="P495" s="172"/>
      <c r="Q495" s="172"/>
      <c r="R495" s="172"/>
      <c r="S495" s="172"/>
      <c r="T495" s="173"/>
      <c r="AT495" s="167" t="s">
        <v>142</v>
      </c>
      <c r="AU495" s="167" t="s">
        <v>84</v>
      </c>
      <c r="AV495" s="13" t="s">
        <v>84</v>
      </c>
      <c r="AW495" s="13" t="s">
        <v>34</v>
      </c>
      <c r="AX495" s="13" t="s">
        <v>73</v>
      </c>
      <c r="AY495" s="167" t="s">
        <v>130</v>
      </c>
    </row>
    <row r="496" spans="1:65" s="15" customFormat="1" x14ac:dyDescent="0.2">
      <c r="B496" s="193"/>
      <c r="D496" s="162" t="s">
        <v>142</v>
      </c>
      <c r="E496" s="194" t="s">
        <v>3</v>
      </c>
      <c r="F496" s="195" t="s">
        <v>912</v>
      </c>
      <c r="H496" s="194" t="s">
        <v>3</v>
      </c>
      <c r="I496" s="196"/>
      <c r="L496" s="193"/>
      <c r="M496" s="197"/>
      <c r="N496" s="198"/>
      <c r="O496" s="198"/>
      <c r="P496" s="198"/>
      <c r="Q496" s="198"/>
      <c r="R496" s="198"/>
      <c r="S496" s="198"/>
      <c r="T496" s="199"/>
      <c r="AT496" s="194" t="s">
        <v>142</v>
      </c>
      <c r="AU496" s="194" t="s">
        <v>84</v>
      </c>
      <c r="AV496" s="15" t="s">
        <v>81</v>
      </c>
      <c r="AW496" s="15" t="s">
        <v>34</v>
      </c>
      <c r="AX496" s="15" t="s">
        <v>73</v>
      </c>
      <c r="AY496" s="194" t="s">
        <v>130</v>
      </c>
    </row>
    <row r="497" spans="1:65" s="13" customFormat="1" x14ac:dyDescent="0.2">
      <c r="B497" s="166"/>
      <c r="D497" s="162" t="s">
        <v>142</v>
      </c>
      <c r="E497" s="167" t="s">
        <v>3</v>
      </c>
      <c r="F497" s="168" t="s">
        <v>913</v>
      </c>
      <c r="H497" s="169">
        <v>5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142</v>
      </c>
      <c r="AU497" s="167" t="s">
        <v>84</v>
      </c>
      <c r="AV497" s="13" t="s">
        <v>84</v>
      </c>
      <c r="AW497" s="13" t="s">
        <v>34</v>
      </c>
      <c r="AX497" s="13" t="s">
        <v>73</v>
      </c>
      <c r="AY497" s="167" t="s">
        <v>130</v>
      </c>
    </row>
    <row r="498" spans="1:65" s="14" customFormat="1" x14ac:dyDescent="0.2">
      <c r="B498" s="174"/>
      <c r="D498" s="162" t="s">
        <v>142</v>
      </c>
      <c r="E498" s="175" t="s">
        <v>3</v>
      </c>
      <c r="F498" s="176" t="s">
        <v>163</v>
      </c>
      <c r="H498" s="177">
        <v>43.4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142</v>
      </c>
      <c r="AU498" s="175" t="s">
        <v>84</v>
      </c>
      <c r="AV498" s="14" t="s">
        <v>138</v>
      </c>
      <c r="AW498" s="14" t="s">
        <v>34</v>
      </c>
      <c r="AX498" s="14" t="s">
        <v>81</v>
      </c>
      <c r="AY498" s="175" t="s">
        <v>130</v>
      </c>
    </row>
    <row r="499" spans="1:65" s="2" customFormat="1" ht="16.5" customHeight="1" x14ac:dyDescent="0.2">
      <c r="A499" s="33"/>
      <c r="B499" s="148"/>
      <c r="C499" s="149" t="s">
        <v>914</v>
      </c>
      <c r="D499" s="149" t="s">
        <v>133</v>
      </c>
      <c r="E499" s="150" t="s">
        <v>907</v>
      </c>
      <c r="F499" s="151" t="s">
        <v>908</v>
      </c>
      <c r="G499" s="152" t="s">
        <v>136</v>
      </c>
      <c r="H499" s="153">
        <v>68.8</v>
      </c>
      <c r="I499" s="154"/>
      <c r="J499" s="155">
        <f>ROUND(I499*H499,2)</f>
        <v>0</v>
      </c>
      <c r="K499" s="151" t="s">
        <v>137</v>
      </c>
      <c r="L499" s="34"/>
      <c r="M499" s="156" t="s">
        <v>3</v>
      </c>
      <c r="N499" s="157" t="s">
        <v>44</v>
      </c>
      <c r="O499" s="54"/>
      <c r="P499" s="158">
        <f>O499*H499</f>
        <v>0</v>
      </c>
      <c r="Q499" s="158">
        <v>2.0000000000000001E-4</v>
      </c>
      <c r="R499" s="158">
        <f>Q499*H499</f>
        <v>1.376E-2</v>
      </c>
      <c r="S499" s="158">
        <v>0</v>
      </c>
      <c r="T499" s="159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0" t="s">
        <v>234</v>
      </c>
      <c r="AT499" s="160" t="s">
        <v>133</v>
      </c>
      <c r="AU499" s="160" t="s">
        <v>84</v>
      </c>
      <c r="AY499" s="18" t="s">
        <v>130</v>
      </c>
      <c r="BE499" s="161">
        <f>IF(N499="základní",J499,0)</f>
        <v>0</v>
      </c>
      <c r="BF499" s="161">
        <f>IF(N499="snížená",J499,0)</f>
        <v>0</v>
      </c>
      <c r="BG499" s="161">
        <f>IF(N499="zákl. přenesená",J499,0)</f>
        <v>0</v>
      </c>
      <c r="BH499" s="161">
        <f>IF(N499="sníž. přenesená",J499,0)</f>
        <v>0</v>
      </c>
      <c r="BI499" s="161">
        <f>IF(N499="nulová",J499,0)</f>
        <v>0</v>
      </c>
      <c r="BJ499" s="18" t="s">
        <v>81</v>
      </c>
      <c r="BK499" s="161">
        <f>ROUND(I499*H499,2)</f>
        <v>0</v>
      </c>
      <c r="BL499" s="18" t="s">
        <v>234</v>
      </c>
      <c r="BM499" s="160" t="s">
        <v>915</v>
      </c>
    </row>
    <row r="500" spans="1:65" s="2" customFormat="1" x14ac:dyDescent="0.2">
      <c r="A500" s="33"/>
      <c r="B500" s="34"/>
      <c r="C500" s="33"/>
      <c r="D500" s="162" t="s">
        <v>140</v>
      </c>
      <c r="E500" s="33"/>
      <c r="F500" s="163" t="s">
        <v>910</v>
      </c>
      <c r="G500" s="33"/>
      <c r="H500" s="33"/>
      <c r="I500" s="88"/>
      <c r="J500" s="33"/>
      <c r="K500" s="33"/>
      <c r="L500" s="34"/>
      <c r="M500" s="164"/>
      <c r="N500" s="165"/>
      <c r="O500" s="54"/>
      <c r="P500" s="54"/>
      <c r="Q500" s="54"/>
      <c r="R500" s="54"/>
      <c r="S500" s="54"/>
      <c r="T500" s="5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8" t="s">
        <v>140</v>
      </c>
      <c r="AU500" s="18" t="s">
        <v>84</v>
      </c>
    </row>
    <row r="501" spans="1:65" s="15" customFormat="1" x14ac:dyDescent="0.2">
      <c r="B501" s="193"/>
      <c r="D501" s="162" t="s">
        <v>142</v>
      </c>
      <c r="E501" s="194" t="s">
        <v>3</v>
      </c>
      <c r="F501" s="195" t="s">
        <v>911</v>
      </c>
      <c r="H501" s="194" t="s">
        <v>3</v>
      </c>
      <c r="I501" s="196"/>
      <c r="L501" s="193"/>
      <c r="M501" s="197"/>
      <c r="N501" s="198"/>
      <c r="O501" s="198"/>
      <c r="P501" s="198"/>
      <c r="Q501" s="198"/>
      <c r="R501" s="198"/>
      <c r="S501" s="198"/>
      <c r="T501" s="199"/>
      <c r="AT501" s="194" t="s">
        <v>142</v>
      </c>
      <c r="AU501" s="194" t="s">
        <v>84</v>
      </c>
      <c r="AV501" s="15" t="s">
        <v>81</v>
      </c>
      <c r="AW501" s="15" t="s">
        <v>34</v>
      </c>
      <c r="AX501" s="15" t="s">
        <v>73</v>
      </c>
      <c r="AY501" s="194" t="s">
        <v>130</v>
      </c>
    </row>
    <row r="502" spans="1:65" s="13" customFormat="1" x14ac:dyDescent="0.2">
      <c r="B502" s="166"/>
      <c r="D502" s="162" t="s">
        <v>142</v>
      </c>
      <c r="E502" s="167" t="s">
        <v>3</v>
      </c>
      <c r="F502" s="168" t="s">
        <v>155</v>
      </c>
      <c r="H502" s="169">
        <v>38.4</v>
      </c>
      <c r="I502" s="170"/>
      <c r="L502" s="166"/>
      <c r="M502" s="171"/>
      <c r="N502" s="172"/>
      <c r="O502" s="172"/>
      <c r="P502" s="172"/>
      <c r="Q502" s="172"/>
      <c r="R502" s="172"/>
      <c r="S502" s="172"/>
      <c r="T502" s="173"/>
      <c r="AT502" s="167" t="s">
        <v>142</v>
      </c>
      <c r="AU502" s="167" t="s">
        <v>84</v>
      </c>
      <c r="AV502" s="13" t="s">
        <v>84</v>
      </c>
      <c r="AW502" s="13" t="s">
        <v>34</v>
      </c>
      <c r="AX502" s="13" t="s">
        <v>73</v>
      </c>
      <c r="AY502" s="167" t="s">
        <v>130</v>
      </c>
    </row>
    <row r="503" spans="1:65" s="15" customFormat="1" x14ac:dyDescent="0.2">
      <c r="B503" s="193"/>
      <c r="D503" s="162" t="s">
        <v>142</v>
      </c>
      <c r="E503" s="194" t="s">
        <v>3</v>
      </c>
      <c r="F503" s="195" t="s">
        <v>912</v>
      </c>
      <c r="H503" s="194" t="s">
        <v>3</v>
      </c>
      <c r="I503" s="196"/>
      <c r="L503" s="193"/>
      <c r="M503" s="197"/>
      <c r="N503" s="198"/>
      <c r="O503" s="198"/>
      <c r="P503" s="198"/>
      <c r="Q503" s="198"/>
      <c r="R503" s="198"/>
      <c r="S503" s="198"/>
      <c r="T503" s="199"/>
      <c r="AT503" s="194" t="s">
        <v>142</v>
      </c>
      <c r="AU503" s="194" t="s">
        <v>84</v>
      </c>
      <c r="AV503" s="15" t="s">
        <v>81</v>
      </c>
      <c r="AW503" s="15" t="s">
        <v>34</v>
      </c>
      <c r="AX503" s="15" t="s">
        <v>73</v>
      </c>
      <c r="AY503" s="194" t="s">
        <v>130</v>
      </c>
    </row>
    <row r="504" spans="1:65" s="13" customFormat="1" x14ac:dyDescent="0.2">
      <c r="B504" s="166"/>
      <c r="D504" s="162" t="s">
        <v>142</v>
      </c>
      <c r="E504" s="167" t="s">
        <v>3</v>
      </c>
      <c r="F504" s="168" t="s">
        <v>913</v>
      </c>
      <c r="H504" s="169">
        <v>5</v>
      </c>
      <c r="I504" s="170"/>
      <c r="L504" s="166"/>
      <c r="M504" s="171"/>
      <c r="N504" s="172"/>
      <c r="O504" s="172"/>
      <c r="P504" s="172"/>
      <c r="Q504" s="172"/>
      <c r="R504" s="172"/>
      <c r="S504" s="172"/>
      <c r="T504" s="173"/>
      <c r="AT504" s="167" t="s">
        <v>142</v>
      </c>
      <c r="AU504" s="167" t="s">
        <v>84</v>
      </c>
      <c r="AV504" s="13" t="s">
        <v>84</v>
      </c>
      <c r="AW504" s="13" t="s">
        <v>34</v>
      </c>
      <c r="AX504" s="13" t="s">
        <v>73</v>
      </c>
      <c r="AY504" s="167" t="s">
        <v>130</v>
      </c>
    </row>
    <row r="505" spans="1:65" s="15" customFormat="1" x14ac:dyDescent="0.2">
      <c r="B505" s="193"/>
      <c r="D505" s="162" t="s">
        <v>142</v>
      </c>
      <c r="E505" s="194" t="s">
        <v>3</v>
      </c>
      <c r="F505" s="195" t="s">
        <v>916</v>
      </c>
      <c r="H505" s="194" t="s">
        <v>3</v>
      </c>
      <c r="I505" s="196"/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142</v>
      </c>
      <c r="AU505" s="194" t="s">
        <v>84</v>
      </c>
      <c r="AV505" s="15" t="s">
        <v>81</v>
      </c>
      <c r="AW505" s="15" t="s">
        <v>34</v>
      </c>
      <c r="AX505" s="15" t="s">
        <v>73</v>
      </c>
      <c r="AY505" s="194" t="s">
        <v>130</v>
      </c>
    </row>
    <row r="506" spans="1:65" s="13" customFormat="1" x14ac:dyDescent="0.2">
      <c r="B506" s="166"/>
      <c r="D506" s="162" t="s">
        <v>142</v>
      </c>
      <c r="E506" s="167" t="s">
        <v>3</v>
      </c>
      <c r="F506" s="168" t="s">
        <v>176</v>
      </c>
      <c r="H506" s="169">
        <v>25.4</v>
      </c>
      <c r="I506" s="170"/>
      <c r="L506" s="166"/>
      <c r="M506" s="171"/>
      <c r="N506" s="172"/>
      <c r="O506" s="172"/>
      <c r="P506" s="172"/>
      <c r="Q506" s="172"/>
      <c r="R506" s="172"/>
      <c r="S506" s="172"/>
      <c r="T506" s="173"/>
      <c r="AT506" s="167" t="s">
        <v>142</v>
      </c>
      <c r="AU506" s="167" t="s">
        <v>84</v>
      </c>
      <c r="AV506" s="13" t="s">
        <v>84</v>
      </c>
      <c r="AW506" s="13" t="s">
        <v>34</v>
      </c>
      <c r="AX506" s="13" t="s">
        <v>73</v>
      </c>
      <c r="AY506" s="167" t="s">
        <v>130</v>
      </c>
    </row>
    <row r="507" spans="1:65" s="14" customFormat="1" x14ac:dyDescent="0.2">
      <c r="B507" s="174"/>
      <c r="D507" s="162" t="s">
        <v>142</v>
      </c>
      <c r="E507" s="175" t="s">
        <v>3</v>
      </c>
      <c r="F507" s="176" t="s">
        <v>163</v>
      </c>
      <c r="H507" s="177">
        <v>68.8</v>
      </c>
      <c r="I507" s="178"/>
      <c r="L507" s="174"/>
      <c r="M507" s="179"/>
      <c r="N507" s="180"/>
      <c r="O507" s="180"/>
      <c r="P507" s="180"/>
      <c r="Q507" s="180"/>
      <c r="R507" s="180"/>
      <c r="S507" s="180"/>
      <c r="T507" s="181"/>
      <c r="AT507" s="175" t="s">
        <v>142</v>
      </c>
      <c r="AU507" s="175" t="s">
        <v>84</v>
      </c>
      <c r="AV507" s="14" t="s">
        <v>138</v>
      </c>
      <c r="AW507" s="14" t="s">
        <v>34</v>
      </c>
      <c r="AX507" s="14" t="s">
        <v>81</v>
      </c>
      <c r="AY507" s="175" t="s">
        <v>130</v>
      </c>
    </row>
    <row r="508" spans="1:65" s="12" customFormat="1" ht="25.9" customHeight="1" x14ac:dyDescent="0.2">
      <c r="B508" s="135"/>
      <c r="D508" s="136" t="s">
        <v>72</v>
      </c>
      <c r="E508" s="137" t="s">
        <v>917</v>
      </c>
      <c r="F508" s="137" t="s">
        <v>918</v>
      </c>
      <c r="I508" s="138"/>
      <c r="J508" s="139">
        <f>BK508</f>
        <v>0</v>
      </c>
      <c r="L508" s="135"/>
      <c r="M508" s="140"/>
      <c r="N508" s="141"/>
      <c r="O508" s="141"/>
      <c r="P508" s="142">
        <f>SUM(P509:P511)</f>
        <v>0</v>
      </c>
      <c r="Q508" s="141"/>
      <c r="R508" s="142">
        <f>SUM(R509:R511)</f>
        <v>0</v>
      </c>
      <c r="S508" s="141"/>
      <c r="T508" s="143">
        <f>SUM(T509:T511)</f>
        <v>0</v>
      </c>
      <c r="AR508" s="136" t="s">
        <v>164</v>
      </c>
      <c r="AT508" s="144" t="s">
        <v>72</v>
      </c>
      <c r="AU508" s="144" t="s">
        <v>73</v>
      </c>
      <c r="AY508" s="136" t="s">
        <v>130</v>
      </c>
      <c r="BK508" s="145">
        <f>SUM(BK509:BK511)</f>
        <v>0</v>
      </c>
    </row>
    <row r="509" spans="1:65" s="2" customFormat="1" ht="16.5" customHeight="1" x14ac:dyDescent="0.2">
      <c r="A509" s="33"/>
      <c r="B509" s="148"/>
      <c r="C509" s="149" t="s">
        <v>919</v>
      </c>
      <c r="D509" s="149" t="s">
        <v>133</v>
      </c>
      <c r="E509" s="150" t="s">
        <v>920</v>
      </c>
      <c r="F509" s="151" t="s">
        <v>921</v>
      </c>
      <c r="G509" s="152" t="s">
        <v>922</v>
      </c>
      <c r="H509" s="153">
        <v>1</v>
      </c>
      <c r="I509" s="154"/>
      <c r="J509" s="155">
        <f>ROUND(I509*H509,2)</f>
        <v>0</v>
      </c>
      <c r="K509" s="151" t="s">
        <v>3</v>
      </c>
      <c r="L509" s="34"/>
      <c r="M509" s="156" t="s">
        <v>3</v>
      </c>
      <c r="N509" s="157" t="s">
        <v>44</v>
      </c>
      <c r="O509" s="54"/>
      <c r="P509" s="158">
        <f>O509*H509</f>
        <v>0</v>
      </c>
      <c r="Q509" s="158">
        <v>0</v>
      </c>
      <c r="R509" s="158">
        <f>Q509*H509</f>
        <v>0</v>
      </c>
      <c r="S509" s="158">
        <v>0</v>
      </c>
      <c r="T509" s="15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0" t="s">
        <v>923</v>
      </c>
      <c r="AT509" s="160" t="s">
        <v>133</v>
      </c>
      <c r="AU509" s="160" t="s">
        <v>81</v>
      </c>
      <c r="AY509" s="18" t="s">
        <v>130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8" t="s">
        <v>81</v>
      </c>
      <c r="BK509" s="161">
        <f>ROUND(I509*H509,2)</f>
        <v>0</v>
      </c>
      <c r="BL509" s="18" t="s">
        <v>923</v>
      </c>
      <c r="BM509" s="160" t="s">
        <v>924</v>
      </c>
    </row>
    <row r="510" spans="1:65" s="2" customFormat="1" ht="16.5" customHeight="1" x14ac:dyDescent="0.2">
      <c r="A510" s="33"/>
      <c r="B510" s="148"/>
      <c r="C510" s="149" t="s">
        <v>925</v>
      </c>
      <c r="D510" s="149" t="s">
        <v>133</v>
      </c>
      <c r="E510" s="150" t="s">
        <v>926</v>
      </c>
      <c r="F510" s="151" t="s">
        <v>927</v>
      </c>
      <c r="G510" s="152" t="s">
        <v>922</v>
      </c>
      <c r="H510" s="153">
        <v>1</v>
      </c>
      <c r="I510" s="154"/>
      <c r="J510" s="155">
        <f>ROUND(I510*H510,2)</f>
        <v>0</v>
      </c>
      <c r="K510" s="151" t="s">
        <v>137</v>
      </c>
      <c r="L510" s="34"/>
      <c r="M510" s="156" t="s">
        <v>3</v>
      </c>
      <c r="N510" s="157" t="s">
        <v>44</v>
      </c>
      <c r="O510" s="54"/>
      <c r="P510" s="158">
        <f>O510*H510</f>
        <v>0</v>
      </c>
      <c r="Q510" s="158">
        <v>0</v>
      </c>
      <c r="R510" s="158">
        <f>Q510*H510</f>
        <v>0</v>
      </c>
      <c r="S510" s="158">
        <v>0</v>
      </c>
      <c r="T510" s="15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0" t="s">
        <v>923</v>
      </c>
      <c r="AT510" s="160" t="s">
        <v>133</v>
      </c>
      <c r="AU510" s="160" t="s">
        <v>81</v>
      </c>
      <c r="AY510" s="18" t="s">
        <v>130</v>
      </c>
      <c r="BE510" s="161">
        <f>IF(N510="základní",J510,0)</f>
        <v>0</v>
      </c>
      <c r="BF510" s="161">
        <f>IF(N510="snížená",J510,0)</f>
        <v>0</v>
      </c>
      <c r="BG510" s="161">
        <f>IF(N510="zákl. přenesená",J510,0)</f>
        <v>0</v>
      </c>
      <c r="BH510" s="161">
        <f>IF(N510="sníž. přenesená",J510,0)</f>
        <v>0</v>
      </c>
      <c r="BI510" s="161">
        <f>IF(N510="nulová",J510,0)</f>
        <v>0</v>
      </c>
      <c r="BJ510" s="18" t="s">
        <v>81</v>
      </c>
      <c r="BK510" s="161">
        <f>ROUND(I510*H510,2)</f>
        <v>0</v>
      </c>
      <c r="BL510" s="18" t="s">
        <v>923</v>
      </c>
      <c r="BM510" s="160" t="s">
        <v>928</v>
      </c>
    </row>
    <row r="511" spans="1:65" s="2" customFormat="1" x14ac:dyDescent="0.2">
      <c r="A511" s="33"/>
      <c r="B511" s="34"/>
      <c r="C511" s="33"/>
      <c r="D511" s="162" t="s">
        <v>140</v>
      </c>
      <c r="E511" s="33"/>
      <c r="F511" s="163" t="s">
        <v>927</v>
      </c>
      <c r="G511" s="33"/>
      <c r="H511" s="33"/>
      <c r="I511" s="88"/>
      <c r="J511" s="33"/>
      <c r="K511" s="33"/>
      <c r="L511" s="34"/>
      <c r="M511" s="200"/>
      <c r="N511" s="201"/>
      <c r="O511" s="202"/>
      <c r="P511" s="202"/>
      <c r="Q511" s="202"/>
      <c r="R511" s="202"/>
      <c r="S511" s="202"/>
      <c r="T511" s="20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140</v>
      </c>
      <c r="AU511" s="18" t="s">
        <v>81</v>
      </c>
    </row>
    <row r="512" spans="1:65" s="2" customFormat="1" ht="6.95" customHeight="1" x14ac:dyDescent="0.2">
      <c r="A512" s="33"/>
      <c r="B512" s="43"/>
      <c r="C512" s="44"/>
      <c r="D512" s="44"/>
      <c r="E512" s="44"/>
      <c r="F512" s="44"/>
      <c r="G512" s="44"/>
      <c r="H512" s="44"/>
      <c r="I512" s="108"/>
      <c r="J512" s="44"/>
      <c r="K512" s="44"/>
      <c r="L512" s="34"/>
      <c r="M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</row>
  </sheetData>
  <autoFilter ref="C101:K51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325" t="s">
        <v>929</v>
      </c>
      <c r="D3" s="325"/>
      <c r="E3" s="325"/>
      <c r="F3" s="325"/>
      <c r="G3" s="325"/>
      <c r="H3" s="325"/>
      <c r="I3" s="325"/>
      <c r="J3" s="325"/>
      <c r="K3" s="209"/>
    </row>
    <row r="4" spans="2:11" s="1" customFormat="1" ht="25.5" customHeight="1" x14ac:dyDescent="0.3">
      <c r="B4" s="210"/>
      <c r="C4" s="326" t="s">
        <v>930</v>
      </c>
      <c r="D4" s="326"/>
      <c r="E4" s="326"/>
      <c r="F4" s="326"/>
      <c r="G4" s="326"/>
      <c r="H4" s="326"/>
      <c r="I4" s="326"/>
      <c r="J4" s="326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324" t="s">
        <v>931</v>
      </c>
      <c r="D6" s="324"/>
      <c r="E6" s="324"/>
      <c r="F6" s="324"/>
      <c r="G6" s="324"/>
      <c r="H6" s="324"/>
      <c r="I6" s="324"/>
      <c r="J6" s="324"/>
      <c r="K6" s="211"/>
    </row>
    <row r="7" spans="2:11" s="1" customFormat="1" ht="15" customHeight="1" x14ac:dyDescent="0.2">
      <c r="B7" s="214"/>
      <c r="C7" s="324" t="s">
        <v>932</v>
      </c>
      <c r="D7" s="324"/>
      <c r="E7" s="324"/>
      <c r="F7" s="324"/>
      <c r="G7" s="324"/>
      <c r="H7" s="324"/>
      <c r="I7" s="324"/>
      <c r="J7" s="324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324" t="s">
        <v>933</v>
      </c>
      <c r="D9" s="324"/>
      <c r="E9" s="324"/>
      <c r="F9" s="324"/>
      <c r="G9" s="324"/>
      <c r="H9" s="324"/>
      <c r="I9" s="324"/>
      <c r="J9" s="324"/>
      <c r="K9" s="211"/>
    </row>
    <row r="10" spans="2:11" s="1" customFormat="1" ht="15" customHeight="1" x14ac:dyDescent="0.2">
      <c r="B10" s="214"/>
      <c r="C10" s="213"/>
      <c r="D10" s="324" t="s">
        <v>934</v>
      </c>
      <c r="E10" s="324"/>
      <c r="F10" s="324"/>
      <c r="G10" s="324"/>
      <c r="H10" s="324"/>
      <c r="I10" s="324"/>
      <c r="J10" s="324"/>
      <c r="K10" s="211"/>
    </row>
    <row r="11" spans="2:11" s="1" customFormat="1" ht="15" customHeight="1" x14ac:dyDescent="0.2">
      <c r="B11" s="214"/>
      <c r="C11" s="215"/>
      <c r="D11" s="324" t="s">
        <v>935</v>
      </c>
      <c r="E11" s="324"/>
      <c r="F11" s="324"/>
      <c r="G11" s="324"/>
      <c r="H11" s="324"/>
      <c r="I11" s="324"/>
      <c r="J11" s="324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936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324" t="s">
        <v>937</v>
      </c>
      <c r="E15" s="324"/>
      <c r="F15" s="324"/>
      <c r="G15" s="324"/>
      <c r="H15" s="324"/>
      <c r="I15" s="324"/>
      <c r="J15" s="324"/>
      <c r="K15" s="211"/>
    </row>
    <row r="16" spans="2:11" s="1" customFormat="1" ht="15" customHeight="1" x14ac:dyDescent="0.2">
      <c r="B16" s="214"/>
      <c r="C16" s="215"/>
      <c r="D16" s="324" t="s">
        <v>938</v>
      </c>
      <c r="E16" s="324"/>
      <c r="F16" s="324"/>
      <c r="G16" s="324"/>
      <c r="H16" s="324"/>
      <c r="I16" s="324"/>
      <c r="J16" s="324"/>
      <c r="K16" s="211"/>
    </row>
    <row r="17" spans="2:11" s="1" customFormat="1" ht="15" customHeight="1" x14ac:dyDescent="0.2">
      <c r="B17" s="214"/>
      <c r="C17" s="215"/>
      <c r="D17" s="324" t="s">
        <v>939</v>
      </c>
      <c r="E17" s="324"/>
      <c r="F17" s="324"/>
      <c r="G17" s="324"/>
      <c r="H17" s="324"/>
      <c r="I17" s="324"/>
      <c r="J17" s="324"/>
      <c r="K17" s="211"/>
    </row>
    <row r="18" spans="2:11" s="1" customFormat="1" ht="15" customHeight="1" x14ac:dyDescent="0.2">
      <c r="B18" s="214"/>
      <c r="C18" s="215"/>
      <c r="D18" s="215"/>
      <c r="E18" s="217" t="s">
        <v>80</v>
      </c>
      <c r="F18" s="324" t="s">
        <v>940</v>
      </c>
      <c r="G18" s="324"/>
      <c r="H18" s="324"/>
      <c r="I18" s="324"/>
      <c r="J18" s="324"/>
      <c r="K18" s="211"/>
    </row>
    <row r="19" spans="2:11" s="1" customFormat="1" ht="15" customHeight="1" x14ac:dyDescent="0.2">
      <c r="B19" s="214"/>
      <c r="C19" s="215"/>
      <c r="D19" s="215"/>
      <c r="E19" s="217" t="s">
        <v>941</v>
      </c>
      <c r="F19" s="324" t="s">
        <v>942</v>
      </c>
      <c r="G19" s="324"/>
      <c r="H19" s="324"/>
      <c r="I19" s="324"/>
      <c r="J19" s="324"/>
      <c r="K19" s="211"/>
    </row>
    <row r="20" spans="2:11" s="1" customFormat="1" ht="15" customHeight="1" x14ac:dyDescent="0.2">
      <c r="B20" s="214"/>
      <c r="C20" s="215"/>
      <c r="D20" s="215"/>
      <c r="E20" s="217" t="s">
        <v>943</v>
      </c>
      <c r="F20" s="324" t="s">
        <v>944</v>
      </c>
      <c r="G20" s="324"/>
      <c r="H20" s="324"/>
      <c r="I20" s="324"/>
      <c r="J20" s="324"/>
      <c r="K20" s="211"/>
    </row>
    <row r="21" spans="2:11" s="1" customFormat="1" ht="15" customHeight="1" x14ac:dyDescent="0.2">
      <c r="B21" s="214"/>
      <c r="C21" s="215"/>
      <c r="D21" s="215"/>
      <c r="E21" s="217" t="s">
        <v>945</v>
      </c>
      <c r="F21" s="324" t="s">
        <v>946</v>
      </c>
      <c r="G21" s="324"/>
      <c r="H21" s="324"/>
      <c r="I21" s="324"/>
      <c r="J21" s="324"/>
      <c r="K21" s="211"/>
    </row>
    <row r="22" spans="2:11" s="1" customFormat="1" ht="15" customHeight="1" x14ac:dyDescent="0.2">
      <c r="B22" s="214"/>
      <c r="C22" s="215"/>
      <c r="D22" s="215"/>
      <c r="E22" s="217" t="s">
        <v>947</v>
      </c>
      <c r="F22" s="324" t="s">
        <v>948</v>
      </c>
      <c r="G22" s="324"/>
      <c r="H22" s="324"/>
      <c r="I22" s="324"/>
      <c r="J22" s="324"/>
      <c r="K22" s="211"/>
    </row>
    <row r="23" spans="2:11" s="1" customFormat="1" ht="15" customHeight="1" x14ac:dyDescent="0.2">
      <c r="B23" s="214"/>
      <c r="C23" s="215"/>
      <c r="D23" s="215"/>
      <c r="E23" s="217" t="s">
        <v>949</v>
      </c>
      <c r="F23" s="324" t="s">
        <v>950</v>
      </c>
      <c r="G23" s="324"/>
      <c r="H23" s="324"/>
      <c r="I23" s="324"/>
      <c r="J23" s="324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324" t="s">
        <v>951</v>
      </c>
      <c r="D25" s="324"/>
      <c r="E25" s="324"/>
      <c r="F25" s="324"/>
      <c r="G25" s="324"/>
      <c r="H25" s="324"/>
      <c r="I25" s="324"/>
      <c r="J25" s="324"/>
      <c r="K25" s="211"/>
    </row>
    <row r="26" spans="2:11" s="1" customFormat="1" ht="15" customHeight="1" x14ac:dyDescent="0.2">
      <c r="B26" s="214"/>
      <c r="C26" s="324" t="s">
        <v>952</v>
      </c>
      <c r="D26" s="324"/>
      <c r="E26" s="324"/>
      <c r="F26" s="324"/>
      <c r="G26" s="324"/>
      <c r="H26" s="324"/>
      <c r="I26" s="324"/>
      <c r="J26" s="324"/>
      <c r="K26" s="211"/>
    </row>
    <row r="27" spans="2:11" s="1" customFormat="1" ht="15" customHeight="1" x14ac:dyDescent="0.2">
      <c r="B27" s="214"/>
      <c r="C27" s="213"/>
      <c r="D27" s="324" t="s">
        <v>953</v>
      </c>
      <c r="E27" s="324"/>
      <c r="F27" s="324"/>
      <c r="G27" s="324"/>
      <c r="H27" s="324"/>
      <c r="I27" s="324"/>
      <c r="J27" s="324"/>
      <c r="K27" s="211"/>
    </row>
    <row r="28" spans="2:11" s="1" customFormat="1" ht="15" customHeight="1" x14ac:dyDescent="0.2">
      <c r="B28" s="214"/>
      <c r="C28" s="215"/>
      <c r="D28" s="324" t="s">
        <v>954</v>
      </c>
      <c r="E28" s="324"/>
      <c r="F28" s="324"/>
      <c r="G28" s="324"/>
      <c r="H28" s="324"/>
      <c r="I28" s="324"/>
      <c r="J28" s="324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324" t="s">
        <v>955</v>
      </c>
      <c r="E30" s="324"/>
      <c r="F30" s="324"/>
      <c r="G30" s="324"/>
      <c r="H30" s="324"/>
      <c r="I30" s="324"/>
      <c r="J30" s="324"/>
      <c r="K30" s="211"/>
    </row>
    <row r="31" spans="2:11" s="1" customFormat="1" ht="15" customHeight="1" x14ac:dyDescent="0.2">
      <c r="B31" s="214"/>
      <c r="C31" s="215"/>
      <c r="D31" s="324" t="s">
        <v>956</v>
      </c>
      <c r="E31" s="324"/>
      <c r="F31" s="324"/>
      <c r="G31" s="324"/>
      <c r="H31" s="324"/>
      <c r="I31" s="324"/>
      <c r="J31" s="324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324" t="s">
        <v>957</v>
      </c>
      <c r="E33" s="324"/>
      <c r="F33" s="324"/>
      <c r="G33" s="324"/>
      <c r="H33" s="324"/>
      <c r="I33" s="324"/>
      <c r="J33" s="324"/>
      <c r="K33" s="211"/>
    </row>
    <row r="34" spans="2:11" s="1" customFormat="1" ht="15" customHeight="1" x14ac:dyDescent="0.2">
      <c r="B34" s="214"/>
      <c r="C34" s="215"/>
      <c r="D34" s="324" t="s">
        <v>958</v>
      </c>
      <c r="E34" s="324"/>
      <c r="F34" s="324"/>
      <c r="G34" s="324"/>
      <c r="H34" s="324"/>
      <c r="I34" s="324"/>
      <c r="J34" s="324"/>
      <c r="K34" s="211"/>
    </row>
    <row r="35" spans="2:11" s="1" customFormat="1" ht="15" customHeight="1" x14ac:dyDescent="0.2">
      <c r="B35" s="214"/>
      <c r="C35" s="215"/>
      <c r="D35" s="324" t="s">
        <v>959</v>
      </c>
      <c r="E35" s="324"/>
      <c r="F35" s="324"/>
      <c r="G35" s="324"/>
      <c r="H35" s="324"/>
      <c r="I35" s="324"/>
      <c r="J35" s="324"/>
      <c r="K35" s="211"/>
    </row>
    <row r="36" spans="2:11" s="1" customFormat="1" ht="15" customHeight="1" x14ac:dyDescent="0.2">
      <c r="B36" s="214"/>
      <c r="C36" s="215"/>
      <c r="D36" s="213"/>
      <c r="E36" s="216" t="s">
        <v>116</v>
      </c>
      <c r="F36" s="213"/>
      <c r="G36" s="324" t="s">
        <v>960</v>
      </c>
      <c r="H36" s="324"/>
      <c r="I36" s="324"/>
      <c r="J36" s="324"/>
      <c r="K36" s="211"/>
    </row>
    <row r="37" spans="2:11" s="1" customFormat="1" ht="30.75" customHeight="1" x14ac:dyDescent="0.2">
      <c r="B37" s="214"/>
      <c r="C37" s="215"/>
      <c r="D37" s="213"/>
      <c r="E37" s="216" t="s">
        <v>961</v>
      </c>
      <c r="F37" s="213"/>
      <c r="G37" s="324" t="s">
        <v>962</v>
      </c>
      <c r="H37" s="324"/>
      <c r="I37" s="324"/>
      <c r="J37" s="324"/>
      <c r="K37" s="211"/>
    </row>
    <row r="38" spans="2:11" s="1" customFormat="1" ht="15" customHeight="1" x14ac:dyDescent="0.2">
      <c r="B38" s="214"/>
      <c r="C38" s="215"/>
      <c r="D38" s="213"/>
      <c r="E38" s="216" t="s">
        <v>54</v>
      </c>
      <c r="F38" s="213"/>
      <c r="G38" s="324" t="s">
        <v>963</v>
      </c>
      <c r="H38" s="324"/>
      <c r="I38" s="324"/>
      <c r="J38" s="324"/>
      <c r="K38" s="211"/>
    </row>
    <row r="39" spans="2:11" s="1" customFormat="1" ht="15" customHeight="1" x14ac:dyDescent="0.2">
      <c r="B39" s="214"/>
      <c r="C39" s="215"/>
      <c r="D39" s="213"/>
      <c r="E39" s="216" t="s">
        <v>55</v>
      </c>
      <c r="F39" s="213"/>
      <c r="G39" s="324" t="s">
        <v>964</v>
      </c>
      <c r="H39" s="324"/>
      <c r="I39" s="324"/>
      <c r="J39" s="324"/>
      <c r="K39" s="211"/>
    </row>
    <row r="40" spans="2:11" s="1" customFormat="1" ht="15" customHeight="1" x14ac:dyDescent="0.2">
      <c r="B40" s="214"/>
      <c r="C40" s="215"/>
      <c r="D40" s="213"/>
      <c r="E40" s="216" t="s">
        <v>117</v>
      </c>
      <c r="F40" s="213"/>
      <c r="G40" s="324" t="s">
        <v>965</v>
      </c>
      <c r="H40" s="324"/>
      <c r="I40" s="324"/>
      <c r="J40" s="324"/>
      <c r="K40" s="211"/>
    </row>
    <row r="41" spans="2:11" s="1" customFormat="1" ht="15" customHeight="1" x14ac:dyDescent="0.2">
      <c r="B41" s="214"/>
      <c r="C41" s="215"/>
      <c r="D41" s="213"/>
      <c r="E41" s="216" t="s">
        <v>118</v>
      </c>
      <c r="F41" s="213"/>
      <c r="G41" s="324" t="s">
        <v>966</v>
      </c>
      <c r="H41" s="324"/>
      <c r="I41" s="324"/>
      <c r="J41" s="324"/>
      <c r="K41" s="211"/>
    </row>
    <row r="42" spans="2:11" s="1" customFormat="1" ht="15" customHeight="1" x14ac:dyDescent="0.2">
      <c r="B42" s="214"/>
      <c r="C42" s="215"/>
      <c r="D42" s="213"/>
      <c r="E42" s="216" t="s">
        <v>967</v>
      </c>
      <c r="F42" s="213"/>
      <c r="G42" s="324" t="s">
        <v>968</v>
      </c>
      <c r="H42" s="324"/>
      <c r="I42" s="324"/>
      <c r="J42" s="324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324" t="s">
        <v>969</v>
      </c>
      <c r="H43" s="324"/>
      <c r="I43" s="324"/>
      <c r="J43" s="324"/>
      <c r="K43" s="211"/>
    </row>
    <row r="44" spans="2:11" s="1" customFormat="1" ht="15" customHeight="1" x14ac:dyDescent="0.2">
      <c r="B44" s="214"/>
      <c r="C44" s="215"/>
      <c r="D44" s="213"/>
      <c r="E44" s="216" t="s">
        <v>970</v>
      </c>
      <c r="F44" s="213"/>
      <c r="G44" s="324" t="s">
        <v>971</v>
      </c>
      <c r="H44" s="324"/>
      <c r="I44" s="324"/>
      <c r="J44" s="324"/>
      <c r="K44" s="211"/>
    </row>
    <row r="45" spans="2:11" s="1" customFormat="1" ht="15" customHeight="1" x14ac:dyDescent="0.2">
      <c r="B45" s="214"/>
      <c r="C45" s="215"/>
      <c r="D45" s="213"/>
      <c r="E45" s="216" t="s">
        <v>120</v>
      </c>
      <c r="F45" s="213"/>
      <c r="G45" s="324" t="s">
        <v>972</v>
      </c>
      <c r="H45" s="324"/>
      <c r="I45" s="324"/>
      <c r="J45" s="324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324" t="s">
        <v>973</v>
      </c>
      <c r="E47" s="324"/>
      <c r="F47" s="324"/>
      <c r="G47" s="324"/>
      <c r="H47" s="324"/>
      <c r="I47" s="324"/>
      <c r="J47" s="324"/>
      <c r="K47" s="211"/>
    </row>
    <row r="48" spans="2:11" s="1" customFormat="1" ht="15" customHeight="1" x14ac:dyDescent="0.2">
      <c r="B48" s="214"/>
      <c r="C48" s="215"/>
      <c r="D48" s="215"/>
      <c r="E48" s="324" t="s">
        <v>974</v>
      </c>
      <c r="F48" s="324"/>
      <c r="G48" s="324"/>
      <c r="H48" s="324"/>
      <c r="I48" s="324"/>
      <c r="J48" s="324"/>
      <c r="K48" s="211"/>
    </row>
    <row r="49" spans="2:11" s="1" customFormat="1" ht="15" customHeight="1" x14ac:dyDescent="0.2">
      <c r="B49" s="214"/>
      <c r="C49" s="215"/>
      <c r="D49" s="215"/>
      <c r="E49" s="324" t="s">
        <v>975</v>
      </c>
      <c r="F49" s="324"/>
      <c r="G49" s="324"/>
      <c r="H49" s="324"/>
      <c r="I49" s="324"/>
      <c r="J49" s="324"/>
      <c r="K49" s="211"/>
    </row>
    <row r="50" spans="2:11" s="1" customFormat="1" ht="15" customHeight="1" x14ac:dyDescent="0.2">
      <c r="B50" s="214"/>
      <c r="C50" s="215"/>
      <c r="D50" s="215"/>
      <c r="E50" s="324" t="s">
        <v>976</v>
      </c>
      <c r="F50" s="324"/>
      <c r="G50" s="324"/>
      <c r="H50" s="324"/>
      <c r="I50" s="324"/>
      <c r="J50" s="324"/>
      <c r="K50" s="211"/>
    </row>
    <row r="51" spans="2:11" s="1" customFormat="1" ht="15" customHeight="1" x14ac:dyDescent="0.2">
      <c r="B51" s="214"/>
      <c r="C51" s="215"/>
      <c r="D51" s="324" t="s">
        <v>977</v>
      </c>
      <c r="E51" s="324"/>
      <c r="F51" s="324"/>
      <c r="G51" s="324"/>
      <c r="H51" s="324"/>
      <c r="I51" s="324"/>
      <c r="J51" s="324"/>
      <c r="K51" s="211"/>
    </row>
    <row r="52" spans="2:11" s="1" customFormat="1" ht="25.5" customHeight="1" x14ac:dyDescent="0.3">
      <c r="B52" s="210"/>
      <c r="C52" s="326" t="s">
        <v>978</v>
      </c>
      <c r="D52" s="326"/>
      <c r="E52" s="326"/>
      <c r="F52" s="326"/>
      <c r="G52" s="326"/>
      <c r="H52" s="326"/>
      <c r="I52" s="326"/>
      <c r="J52" s="326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324" t="s">
        <v>979</v>
      </c>
      <c r="D54" s="324"/>
      <c r="E54" s="324"/>
      <c r="F54" s="324"/>
      <c r="G54" s="324"/>
      <c r="H54" s="324"/>
      <c r="I54" s="324"/>
      <c r="J54" s="324"/>
      <c r="K54" s="211"/>
    </row>
    <row r="55" spans="2:11" s="1" customFormat="1" ht="15" customHeight="1" x14ac:dyDescent="0.2">
      <c r="B55" s="210"/>
      <c r="C55" s="324" t="s">
        <v>980</v>
      </c>
      <c r="D55" s="324"/>
      <c r="E55" s="324"/>
      <c r="F55" s="324"/>
      <c r="G55" s="324"/>
      <c r="H55" s="324"/>
      <c r="I55" s="324"/>
      <c r="J55" s="324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324" t="s">
        <v>981</v>
      </c>
      <c r="D57" s="324"/>
      <c r="E57" s="324"/>
      <c r="F57" s="324"/>
      <c r="G57" s="324"/>
      <c r="H57" s="324"/>
      <c r="I57" s="324"/>
      <c r="J57" s="324"/>
      <c r="K57" s="211"/>
    </row>
    <row r="58" spans="2:11" s="1" customFormat="1" ht="15" customHeight="1" x14ac:dyDescent="0.2">
      <c r="B58" s="210"/>
      <c r="C58" s="215"/>
      <c r="D58" s="324" t="s">
        <v>982</v>
      </c>
      <c r="E58" s="324"/>
      <c r="F58" s="324"/>
      <c r="G58" s="324"/>
      <c r="H58" s="324"/>
      <c r="I58" s="324"/>
      <c r="J58" s="324"/>
      <c r="K58" s="211"/>
    </row>
    <row r="59" spans="2:11" s="1" customFormat="1" ht="15" customHeight="1" x14ac:dyDescent="0.2">
      <c r="B59" s="210"/>
      <c r="C59" s="215"/>
      <c r="D59" s="324" t="s">
        <v>983</v>
      </c>
      <c r="E59" s="324"/>
      <c r="F59" s="324"/>
      <c r="G59" s="324"/>
      <c r="H59" s="324"/>
      <c r="I59" s="324"/>
      <c r="J59" s="324"/>
      <c r="K59" s="211"/>
    </row>
    <row r="60" spans="2:11" s="1" customFormat="1" ht="15" customHeight="1" x14ac:dyDescent="0.2">
      <c r="B60" s="210"/>
      <c r="C60" s="215"/>
      <c r="D60" s="324" t="s">
        <v>984</v>
      </c>
      <c r="E60" s="324"/>
      <c r="F60" s="324"/>
      <c r="G60" s="324"/>
      <c r="H60" s="324"/>
      <c r="I60" s="324"/>
      <c r="J60" s="324"/>
      <c r="K60" s="211"/>
    </row>
    <row r="61" spans="2:11" s="1" customFormat="1" ht="15" customHeight="1" x14ac:dyDescent="0.2">
      <c r="B61" s="210"/>
      <c r="C61" s="215"/>
      <c r="D61" s="324" t="s">
        <v>985</v>
      </c>
      <c r="E61" s="324"/>
      <c r="F61" s="324"/>
      <c r="G61" s="324"/>
      <c r="H61" s="324"/>
      <c r="I61" s="324"/>
      <c r="J61" s="324"/>
      <c r="K61" s="211"/>
    </row>
    <row r="62" spans="2:11" s="1" customFormat="1" ht="15" customHeight="1" x14ac:dyDescent="0.2">
      <c r="B62" s="210"/>
      <c r="C62" s="215"/>
      <c r="D62" s="328" t="s">
        <v>986</v>
      </c>
      <c r="E62" s="328"/>
      <c r="F62" s="328"/>
      <c r="G62" s="328"/>
      <c r="H62" s="328"/>
      <c r="I62" s="328"/>
      <c r="J62" s="328"/>
      <c r="K62" s="211"/>
    </row>
    <row r="63" spans="2:11" s="1" customFormat="1" ht="15" customHeight="1" x14ac:dyDescent="0.2">
      <c r="B63" s="210"/>
      <c r="C63" s="215"/>
      <c r="D63" s="324" t="s">
        <v>987</v>
      </c>
      <c r="E63" s="324"/>
      <c r="F63" s="324"/>
      <c r="G63" s="324"/>
      <c r="H63" s="324"/>
      <c r="I63" s="324"/>
      <c r="J63" s="324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324" t="s">
        <v>988</v>
      </c>
      <c r="E65" s="324"/>
      <c r="F65" s="324"/>
      <c r="G65" s="324"/>
      <c r="H65" s="324"/>
      <c r="I65" s="324"/>
      <c r="J65" s="324"/>
      <c r="K65" s="211"/>
    </row>
    <row r="66" spans="2:11" s="1" customFormat="1" ht="15" customHeight="1" x14ac:dyDescent="0.2">
      <c r="B66" s="210"/>
      <c r="C66" s="215"/>
      <c r="D66" s="328" t="s">
        <v>989</v>
      </c>
      <c r="E66" s="328"/>
      <c r="F66" s="328"/>
      <c r="G66" s="328"/>
      <c r="H66" s="328"/>
      <c r="I66" s="328"/>
      <c r="J66" s="328"/>
      <c r="K66" s="211"/>
    </row>
    <row r="67" spans="2:11" s="1" customFormat="1" ht="15" customHeight="1" x14ac:dyDescent="0.2">
      <c r="B67" s="210"/>
      <c r="C67" s="215"/>
      <c r="D67" s="324" t="s">
        <v>990</v>
      </c>
      <c r="E67" s="324"/>
      <c r="F67" s="324"/>
      <c r="G67" s="324"/>
      <c r="H67" s="324"/>
      <c r="I67" s="324"/>
      <c r="J67" s="324"/>
      <c r="K67" s="211"/>
    </row>
    <row r="68" spans="2:11" s="1" customFormat="1" ht="15" customHeight="1" x14ac:dyDescent="0.2">
      <c r="B68" s="210"/>
      <c r="C68" s="215"/>
      <c r="D68" s="324" t="s">
        <v>991</v>
      </c>
      <c r="E68" s="324"/>
      <c r="F68" s="324"/>
      <c r="G68" s="324"/>
      <c r="H68" s="324"/>
      <c r="I68" s="324"/>
      <c r="J68" s="324"/>
      <c r="K68" s="211"/>
    </row>
    <row r="69" spans="2:11" s="1" customFormat="1" ht="15" customHeight="1" x14ac:dyDescent="0.2">
      <c r="B69" s="210"/>
      <c r="C69" s="215"/>
      <c r="D69" s="324" t="s">
        <v>992</v>
      </c>
      <c r="E69" s="324"/>
      <c r="F69" s="324"/>
      <c r="G69" s="324"/>
      <c r="H69" s="324"/>
      <c r="I69" s="324"/>
      <c r="J69" s="324"/>
      <c r="K69" s="211"/>
    </row>
    <row r="70" spans="2:11" s="1" customFormat="1" ht="15" customHeight="1" x14ac:dyDescent="0.2">
      <c r="B70" s="210"/>
      <c r="C70" s="215"/>
      <c r="D70" s="324" t="s">
        <v>993</v>
      </c>
      <c r="E70" s="324"/>
      <c r="F70" s="324"/>
      <c r="G70" s="324"/>
      <c r="H70" s="324"/>
      <c r="I70" s="324"/>
      <c r="J70" s="324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327" t="s">
        <v>994</v>
      </c>
      <c r="D75" s="327"/>
      <c r="E75" s="327"/>
      <c r="F75" s="327"/>
      <c r="G75" s="327"/>
      <c r="H75" s="327"/>
      <c r="I75" s="327"/>
      <c r="J75" s="327"/>
      <c r="K75" s="228"/>
    </row>
    <row r="76" spans="2:11" s="1" customFormat="1" ht="17.25" customHeight="1" x14ac:dyDescent="0.2">
      <c r="B76" s="227"/>
      <c r="C76" s="229" t="s">
        <v>995</v>
      </c>
      <c r="D76" s="229"/>
      <c r="E76" s="229"/>
      <c r="F76" s="229" t="s">
        <v>996</v>
      </c>
      <c r="G76" s="230"/>
      <c r="H76" s="229" t="s">
        <v>55</v>
      </c>
      <c r="I76" s="229" t="s">
        <v>58</v>
      </c>
      <c r="J76" s="229" t="s">
        <v>997</v>
      </c>
      <c r="K76" s="228"/>
    </row>
    <row r="77" spans="2:11" s="1" customFormat="1" ht="17.25" customHeight="1" x14ac:dyDescent="0.2">
      <c r="B77" s="227"/>
      <c r="C77" s="231" t="s">
        <v>998</v>
      </c>
      <c r="D77" s="231"/>
      <c r="E77" s="231"/>
      <c r="F77" s="232" t="s">
        <v>999</v>
      </c>
      <c r="G77" s="233"/>
      <c r="H77" s="231"/>
      <c r="I77" s="231"/>
      <c r="J77" s="231" t="s">
        <v>1000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54</v>
      </c>
      <c r="D79" s="234"/>
      <c r="E79" s="234"/>
      <c r="F79" s="236" t="s">
        <v>1001</v>
      </c>
      <c r="G79" s="235"/>
      <c r="H79" s="216" t="s">
        <v>1002</v>
      </c>
      <c r="I79" s="216" t="s">
        <v>1003</v>
      </c>
      <c r="J79" s="216">
        <v>20</v>
      </c>
      <c r="K79" s="228"/>
    </row>
    <row r="80" spans="2:11" s="1" customFormat="1" ht="15" customHeight="1" x14ac:dyDescent="0.2">
      <c r="B80" s="227"/>
      <c r="C80" s="216" t="s">
        <v>1004</v>
      </c>
      <c r="D80" s="216"/>
      <c r="E80" s="216"/>
      <c r="F80" s="236" t="s">
        <v>1001</v>
      </c>
      <c r="G80" s="235"/>
      <c r="H80" s="216" t="s">
        <v>1005</v>
      </c>
      <c r="I80" s="216" t="s">
        <v>1003</v>
      </c>
      <c r="J80" s="216">
        <v>120</v>
      </c>
      <c r="K80" s="228"/>
    </row>
    <row r="81" spans="2:11" s="1" customFormat="1" ht="15" customHeight="1" x14ac:dyDescent="0.2">
      <c r="B81" s="237"/>
      <c r="C81" s="216" t="s">
        <v>1006</v>
      </c>
      <c r="D81" s="216"/>
      <c r="E81" s="216"/>
      <c r="F81" s="236" t="s">
        <v>1007</v>
      </c>
      <c r="G81" s="235"/>
      <c r="H81" s="216" t="s">
        <v>1008</v>
      </c>
      <c r="I81" s="216" t="s">
        <v>1003</v>
      </c>
      <c r="J81" s="216">
        <v>50</v>
      </c>
      <c r="K81" s="228"/>
    </row>
    <row r="82" spans="2:11" s="1" customFormat="1" ht="15" customHeight="1" x14ac:dyDescent="0.2">
      <c r="B82" s="237"/>
      <c r="C82" s="216" t="s">
        <v>1009</v>
      </c>
      <c r="D82" s="216"/>
      <c r="E82" s="216"/>
      <c r="F82" s="236" t="s">
        <v>1001</v>
      </c>
      <c r="G82" s="235"/>
      <c r="H82" s="216" t="s">
        <v>1010</v>
      </c>
      <c r="I82" s="216" t="s">
        <v>1011</v>
      </c>
      <c r="J82" s="216"/>
      <c r="K82" s="228"/>
    </row>
    <row r="83" spans="2:11" s="1" customFormat="1" ht="15" customHeight="1" x14ac:dyDescent="0.2">
      <c r="B83" s="237"/>
      <c r="C83" s="238" t="s">
        <v>1012</v>
      </c>
      <c r="D83" s="238"/>
      <c r="E83" s="238"/>
      <c r="F83" s="239" t="s">
        <v>1007</v>
      </c>
      <c r="G83" s="238"/>
      <c r="H83" s="238" t="s">
        <v>1013</v>
      </c>
      <c r="I83" s="238" t="s">
        <v>1003</v>
      </c>
      <c r="J83" s="238">
        <v>15</v>
      </c>
      <c r="K83" s="228"/>
    </row>
    <row r="84" spans="2:11" s="1" customFormat="1" ht="15" customHeight="1" x14ac:dyDescent="0.2">
      <c r="B84" s="237"/>
      <c r="C84" s="238" t="s">
        <v>1014</v>
      </c>
      <c r="D84" s="238"/>
      <c r="E84" s="238"/>
      <c r="F84" s="239" t="s">
        <v>1007</v>
      </c>
      <c r="G84" s="238"/>
      <c r="H84" s="238" t="s">
        <v>1015</v>
      </c>
      <c r="I84" s="238" t="s">
        <v>1003</v>
      </c>
      <c r="J84" s="238">
        <v>15</v>
      </c>
      <c r="K84" s="228"/>
    </row>
    <row r="85" spans="2:11" s="1" customFormat="1" ht="15" customHeight="1" x14ac:dyDescent="0.2">
      <c r="B85" s="237"/>
      <c r="C85" s="238" t="s">
        <v>1016</v>
      </c>
      <c r="D85" s="238"/>
      <c r="E85" s="238"/>
      <c r="F85" s="239" t="s">
        <v>1007</v>
      </c>
      <c r="G85" s="238"/>
      <c r="H85" s="238" t="s">
        <v>1017</v>
      </c>
      <c r="I85" s="238" t="s">
        <v>1003</v>
      </c>
      <c r="J85" s="238">
        <v>20</v>
      </c>
      <c r="K85" s="228"/>
    </row>
    <row r="86" spans="2:11" s="1" customFormat="1" ht="15" customHeight="1" x14ac:dyDescent="0.2">
      <c r="B86" s="237"/>
      <c r="C86" s="238" t="s">
        <v>1018</v>
      </c>
      <c r="D86" s="238"/>
      <c r="E86" s="238"/>
      <c r="F86" s="239" t="s">
        <v>1007</v>
      </c>
      <c r="G86" s="238"/>
      <c r="H86" s="238" t="s">
        <v>1019</v>
      </c>
      <c r="I86" s="238" t="s">
        <v>1003</v>
      </c>
      <c r="J86" s="238">
        <v>20</v>
      </c>
      <c r="K86" s="228"/>
    </row>
    <row r="87" spans="2:11" s="1" customFormat="1" ht="15" customHeight="1" x14ac:dyDescent="0.2">
      <c r="B87" s="237"/>
      <c r="C87" s="216" t="s">
        <v>1020</v>
      </c>
      <c r="D87" s="216"/>
      <c r="E87" s="216"/>
      <c r="F87" s="236" t="s">
        <v>1007</v>
      </c>
      <c r="G87" s="235"/>
      <c r="H87" s="216" t="s">
        <v>1021</v>
      </c>
      <c r="I87" s="216" t="s">
        <v>1003</v>
      </c>
      <c r="J87" s="216">
        <v>50</v>
      </c>
      <c r="K87" s="228"/>
    </row>
    <row r="88" spans="2:11" s="1" customFormat="1" ht="15" customHeight="1" x14ac:dyDescent="0.2">
      <c r="B88" s="237"/>
      <c r="C88" s="216" t="s">
        <v>1022</v>
      </c>
      <c r="D88" s="216"/>
      <c r="E88" s="216"/>
      <c r="F88" s="236" t="s">
        <v>1007</v>
      </c>
      <c r="G88" s="235"/>
      <c r="H88" s="216" t="s">
        <v>1023</v>
      </c>
      <c r="I88" s="216" t="s">
        <v>1003</v>
      </c>
      <c r="J88" s="216">
        <v>20</v>
      </c>
      <c r="K88" s="228"/>
    </row>
    <row r="89" spans="2:11" s="1" customFormat="1" ht="15" customHeight="1" x14ac:dyDescent="0.2">
      <c r="B89" s="237"/>
      <c r="C89" s="216" t="s">
        <v>1024</v>
      </c>
      <c r="D89" s="216"/>
      <c r="E89" s="216"/>
      <c r="F89" s="236" t="s">
        <v>1007</v>
      </c>
      <c r="G89" s="235"/>
      <c r="H89" s="216" t="s">
        <v>1025</v>
      </c>
      <c r="I89" s="216" t="s">
        <v>1003</v>
      </c>
      <c r="J89" s="216">
        <v>20</v>
      </c>
      <c r="K89" s="228"/>
    </row>
    <row r="90" spans="2:11" s="1" customFormat="1" ht="15" customHeight="1" x14ac:dyDescent="0.2">
      <c r="B90" s="237"/>
      <c r="C90" s="216" t="s">
        <v>1026</v>
      </c>
      <c r="D90" s="216"/>
      <c r="E90" s="216"/>
      <c r="F90" s="236" t="s">
        <v>1007</v>
      </c>
      <c r="G90" s="235"/>
      <c r="H90" s="216" t="s">
        <v>1027</v>
      </c>
      <c r="I90" s="216" t="s">
        <v>1003</v>
      </c>
      <c r="J90" s="216">
        <v>50</v>
      </c>
      <c r="K90" s="228"/>
    </row>
    <row r="91" spans="2:11" s="1" customFormat="1" ht="15" customHeight="1" x14ac:dyDescent="0.2">
      <c r="B91" s="237"/>
      <c r="C91" s="216" t="s">
        <v>1028</v>
      </c>
      <c r="D91" s="216"/>
      <c r="E91" s="216"/>
      <c r="F91" s="236" t="s">
        <v>1007</v>
      </c>
      <c r="G91" s="235"/>
      <c r="H91" s="216" t="s">
        <v>1028</v>
      </c>
      <c r="I91" s="216" t="s">
        <v>1003</v>
      </c>
      <c r="J91" s="216">
        <v>50</v>
      </c>
      <c r="K91" s="228"/>
    </row>
    <row r="92" spans="2:11" s="1" customFormat="1" ht="15" customHeight="1" x14ac:dyDescent="0.2">
      <c r="B92" s="237"/>
      <c r="C92" s="216" t="s">
        <v>1029</v>
      </c>
      <c r="D92" s="216"/>
      <c r="E92" s="216"/>
      <c r="F92" s="236" t="s">
        <v>1007</v>
      </c>
      <c r="G92" s="235"/>
      <c r="H92" s="216" t="s">
        <v>1030</v>
      </c>
      <c r="I92" s="216" t="s">
        <v>1003</v>
      </c>
      <c r="J92" s="216">
        <v>255</v>
      </c>
      <c r="K92" s="228"/>
    </row>
    <row r="93" spans="2:11" s="1" customFormat="1" ht="15" customHeight="1" x14ac:dyDescent="0.2">
      <c r="B93" s="237"/>
      <c r="C93" s="216" t="s">
        <v>1031</v>
      </c>
      <c r="D93" s="216"/>
      <c r="E93" s="216"/>
      <c r="F93" s="236" t="s">
        <v>1001</v>
      </c>
      <c r="G93" s="235"/>
      <c r="H93" s="216" t="s">
        <v>1032</v>
      </c>
      <c r="I93" s="216" t="s">
        <v>1033</v>
      </c>
      <c r="J93" s="216"/>
      <c r="K93" s="228"/>
    </row>
    <row r="94" spans="2:11" s="1" customFormat="1" ht="15" customHeight="1" x14ac:dyDescent="0.2">
      <c r="B94" s="237"/>
      <c r="C94" s="216" t="s">
        <v>1034</v>
      </c>
      <c r="D94" s="216"/>
      <c r="E94" s="216"/>
      <c r="F94" s="236" t="s">
        <v>1001</v>
      </c>
      <c r="G94" s="235"/>
      <c r="H94" s="216" t="s">
        <v>1035</v>
      </c>
      <c r="I94" s="216" t="s">
        <v>1036</v>
      </c>
      <c r="J94" s="216"/>
      <c r="K94" s="228"/>
    </row>
    <row r="95" spans="2:11" s="1" customFormat="1" ht="15" customHeight="1" x14ac:dyDescent="0.2">
      <c r="B95" s="237"/>
      <c r="C95" s="216" t="s">
        <v>1037</v>
      </c>
      <c r="D95" s="216"/>
      <c r="E95" s="216"/>
      <c r="F95" s="236" t="s">
        <v>1001</v>
      </c>
      <c r="G95" s="235"/>
      <c r="H95" s="216" t="s">
        <v>1037</v>
      </c>
      <c r="I95" s="216" t="s">
        <v>1036</v>
      </c>
      <c r="J95" s="216"/>
      <c r="K95" s="228"/>
    </row>
    <row r="96" spans="2:11" s="1" customFormat="1" ht="15" customHeight="1" x14ac:dyDescent="0.2">
      <c r="B96" s="237"/>
      <c r="C96" s="216" t="s">
        <v>39</v>
      </c>
      <c r="D96" s="216"/>
      <c r="E96" s="216"/>
      <c r="F96" s="236" t="s">
        <v>1001</v>
      </c>
      <c r="G96" s="235"/>
      <c r="H96" s="216" t="s">
        <v>1038</v>
      </c>
      <c r="I96" s="216" t="s">
        <v>1036</v>
      </c>
      <c r="J96" s="216"/>
      <c r="K96" s="228"/>
    </row>
    <row r="97" spans="2:11" s="1" customFormat="1" ht="15" customHeight="1" x14ac:dyDescent="0.2">
      <c r="B97" s="237"/>
      <c r="C97" s="216" t="s">
        <v>49</v>
      </c>
      <c r="D97" s="216"/>
      <c r="E97" s="216"/>
      <c r="F97" s="236" t="s">
        <v>1001</v>
      </c>
      <c r="G97" s="235"/>
      <c r="H97" s="216" t="s">
        <v>1039</v>
      </c>
      <c r="I97" s="216" t="s">
        <v>1036</v>
      </c>
      <c r="J97" s="216"/>
      <c r="K97" s="228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327" t="s">
        <v>1040</v>
      </c>
      <c r="D102" s="327"/>
      <c r="E102" s="327"/>
      <c r="F102" s="327"/>
      <c r="G102" s="327"/>
      <c r="H102" s="327"/>
      <c r="I102" s="327"/>
      <c r="J102" s="327"/>
      <c r="K102" s="228"/>
    </row>
    <row r="103" spans="2:11" s="1" customFormat="1" ht="17.25" customHeight="1" x14ac:dyDescent="0.2">
      <c r="B103" s="227"/>
      <c r="C103" s="229" t="s">
        <v>995</v>
      </c>
      <c r="D103" s="229"/>
      <c r="E103" s="229"/>
      <c r="F103" s="229" t="s">
        <v>996</v>
      </c>
      <c r="G103" s="230"/>
      <c r="H103" s="229" t="s">
        <v>55</v>
      </c>
      <c r="I103" s="229" t="s">
        <v>58</v>
      </c>
      <c r="J103" s="229" t="s">
        <v>997</v>
      </c>
      <c r="K103" s="228"/>
    </row>
    <row r="104" spans="2:11" s="1" customFormat="1" ht="17.25" customHeight="1" x14ac:dyDescent="0.2">
      <c r="B104" s="227"/>
      <c r="C104" s="231" t="s">
        <v>998</v>
      </c>
      <c r="D104" s="231"/>
      <c r="E104" s="231"/>
      <c r="F104" s="232" t="s">
        <v>999</v>
      </c>
      <c r="G104" s="233"/>
      <c r="H104" s="231"/>
      <c r="I104" s="231"/>
      <c r="J104" s="231" t="s">
        <v>1000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54</v>
      </c>
      <c r="D106" s="234"/>
      <c r="E106" s="234"/>
      <c r="F106" s="236" t="s">
        <v>1001</v>
      </c>
      <c r="G106" s="245"/>
      <c r="H106" s="216" t="s">
        <v>1041</v>
      </c>
      <c r="I106" s="216" t="s">
        <v>1003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1004</v>
      </c>
      <c r="D107" s="216"/>
      <c r="E107" s="216"/>
      <c r="F107" s="236" t="s">
        <v>1001</v>
      </c>
      <c r="G107" s="216"/>
      <c r="H107" s="216" t="s">
        <v>1041</v>
      </c>
      <c r="I107" s="216" t="s">
        <v>1003</v>
      </c>
      <c r="J107" s="216">
        <v>120</v>
      </c>
      <c r="K107" s="228"/>
    </row>
    <row r="108" spans="2:11" s="1" customFormat="1" ht="15" customHeight="1" x14ac:dyDescent="0.2">
      <c r="B108" s="237"/>
      <c r="C108" s="216" t="s">
        <v>1006</v>
      </c>
      <c r="D108" s="216"/>
      <c r="E108" s="216"/>
      <c r="F108" s="236" t="s">
        <v>1007</v>
      </c>
      <c r="G108" s="216"/>
      <c r="H108" s="216" t="s">
        <v>1041</v>
      </c>
      <c r="I108" s="216" t="s">
        <v>1003</v>
      </c>
      <c r="J108" s="216">
        <v>50</v>
      </c>
      <c r="K108" s="228"/>
    </row>
    <row r="109" spans="2:11" s="1" customFormat="1" ht="15" customHeight="1" x14ac:dyDescent="0.2">
      <c r="B109" s="237"/>
      <c r="C109" s="216" t="s">
        <v>1009</v>
      </c>
      <c r="D109" s="216"/>
      <c r="E109" s="216"/>
      <c r="F109" s="236" t="s">
        <v>1001</v>
      </c>
      <c r="G109" s="216"/>
      <c r="H109" s="216" t="s">
        <v>1041</v>
      </c>
      <c r="I109" s="216" t="s">
        <v>1011</v>
      </c>
      <c r="J109" s="216"/>
      <c r="K109" s="228"/>
    </row>
    <row r="110" spans="2:11" s="1" customFormat="1" ht="15" customHeight="1" x14ac:dyDescent="0.2">
      <c r="B110" s="237"/>
      <c r="C110" s="216" t="s">
        <v>1020</v>
      </c>
      <c r="D110" s="216"/>
      <c r="E110" s="216"/>
      <c r="F110" s="236" t="s">
        <v>1007</v>
      </c>
      <c r="G110" s="216"/>
      <c r="H110" s="216" t="s">
        <v>1041</v>
      </c>
      <c r="I110" s="216" t="s">
        <v>1003</v>
      </c>
      <c r="J110" s="216">
        <v>50</v>
      </c>
      <c r="K110" s="228"/>
    </row>
    <row r="111" spans="2:11" s="1" customFormat="1" ht="15" customHeight="1" x14ac:dyDescent="0.2">
      <c r="B111" s="237"/>
      <c r="C111" s="216" t="s">
        <v>1028</v>
      </c>
      <c r="D111" s="216"/>
      <c r="E111" s="216"/>
      <c r="F111" s="236" t="s">
        <v>1007</v>
      </c>
      <c r="G111" s="216"/>
      <c r="H111" s="216" t="s">
        <v>1041</v>
      </c>
      <c r="I111" s="216" t="s">
        <v>1003</v>
      </c>
      <c r="J111" s="216">
        <v>50</v>
      </c>
      <c r="K111" s="228"/>
    </row>
    <row r="112" spans="2:11" s="1" customFormat="1" ht="15" customHeight="1" x14ac:dyDescent="0.2">
      <c r="B112" s="237"/>
      <c r="C112" s="216" t="s">
        <v>1026</v>
      </c>
      <c r="D112" s="216"/>
      <c r="E112" s="216"/>
      <c r="F112" s="236" t="s">
        <v>1007</v>
      </c>
      <c r="G112" s="216"/>
      <c r="H112" s="216" t="s">
        <v>1041</v>
      </c>
      <c r="I112" s="216" t="s">
        <v>1003</v>
      </c>
      <c r="J112" s="216">
        <v>50</v>
      </c>
      <c r="K112" s="228"/>
    </row>
    <row r="113" spans="2:11" s="1" customFormat="1" ht="15" customHeight="1" x14ac:dyDescent="0.2">
      <c r="B113" s="237"/>
      <c r="C113" s="216" t="s">
        <v>54</v>
      </c>
      <c r="D113" s="216"/>
      <c r="E113" s="216"/>
      <c r="F113" s="236" t="s">
        <v>1001</v>
      </c>
      <c r="G113" s="216"/>
      <c r="H113" s="216" t="s">
        <v>1042</v>
      </c>
      <c r="I113" s="216" t="s">
        <v>1003</v>
      </c>
      <c r="J113" s="216">
        <v>20</v>
      </c>
      <c r="K113" s="228"/>
    </row>
    <row r="114" spans="2:11" s="1" customFormat="1" ht="15" customHeight="1" x14ac:dyDescent="0.2">
      <c r="B114" s="237"/>
      <c r="C114" s="216" t="s">
        <v>1043</v>
      </c>
      <c r="D114" s="216"/>
      <c r="E114" s="216"/>
      <c r="F114" s="236" t="s">
        <v>1001</v>
      </c>
      <c r="G114" s="216"/>
      <c r="H114" s="216" t="s">
        <v>1044</v>
      </c>
      <c r="I114" s="216" t="s">
        <v>1003</v>
      </c>
      <c r="J114" s="216">
        <v>120</v>
      </c>
      <c r="K114" s="228"/>
    </row>
    <row r="115" spans="2:11" s="1" customFormat="1" ht="15" customHeight="1" x14ac:dyDescent="0.2">
      <c r="B115" s="237"/>
      <c r="C115" s="216" t="s">
        <v>39</v>
      </c>
      <c r="D115" s="216"/>
      <c r="E115" s="216"/>
      <c r="F115" s="236" t="s">
        <v>1001</v>
      </c>
      <c r="G115" s="216"/>
      <c r="H115" s="216" t="s">
        <v>1045</v>
      </c>
      <c r="I115" s="216" t="s">
        <v>1036</v>
      </c>
      <c r="J115" s="216"/>
      <c r="K115" s="228"/>
    </row>
    <row r="116" spans="2:11" s="1" customFormat="1" ht="15" customHeight="1" x14ac:dyDescent="0.2">
      <c r="B116" s="237"/>
      <c r="C116" s="216" t="s">
        <v>49</v>
      </c>
      <c r="D116" s="216"/>
      <c r="E116" s="216"/>
      <c r="F116" s="236" t="s">
        <v>1001</v>
      </c>
      <c r="G116" s="216"/>
      <c r="H116" s="216" t="s">
        <v>1046</v>
      </c>
      <c r="I116" s="216" t="s">
        <v>1036</v>
      </c>
      <c r="J116" s="216"/>
      <c r="K116" s="228"/>
    </row>
    <row r="117" spans="2:11" s="1" customFormat="1" ht="15" customHeight="1" x14ac:dyDescent="0.2">
      <c r="B117" s="237"/>
      <c r="C117" s="216" t="s">
        <v>58</v>
      </c>
      <c r="D117" s="216"/>
      <c r="E117" s="216"/>
      <c r="F117" s="236" t="s">
        <v>1001</v>
      </c>
      <c r="G117" s="216"/>
      <c r="H117" s="216" t="s">
        <v>1047</v>
      </c>
      <c r="I117" s="216" t="s">
        <v>1048</v>
      </c>
      <c r="J117" s="216"/>
      <c r="K117" s="228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 x14ac:dyDescent="0.2">
      <c r="B122" s="252"/>
      <c r="C122" s="325" t="s">
        <v>1049</v>
      </c>
      <c r="D122" s="325"/>
      <c r="E122" s="325"/>
      <c r="F122" s="325"/>
      <c r="G122" s="325"/>
      <c r="H122" s="325"/>
      <c r="I122" s="325"/>
      <c r="J122" s="325"/>
      <c r="K122" s="253"/>
    </row>
    <row r="123" spans="2:11" s="1" customFormat="1" ht="17.25" customHeight="1" x14ac:dyDescent="0.2">
      <c r="B123" s="254"/>
      <c r="C123" s="229" t="s">
        <v>995</v>
      </c>
      <c r="D123" s="229"/>
      <c r="E123" s="229"/>
      <c r="F123" s="229" t="s">
        <v>996</v>
      </c>
      <c r="G123" s="230"/>
      <c r="H123" s="229" t="s">
        <v>55</v>
      </c>
      <c r="I123" s="229" t="s">
        <v>58</v>
      </c>
      <c r="J123" s="229" t="s">
        <v>997</v>
      </c>
      <c r="K123" s="255"/>
    </row>
    <row r="124" spans="2:11" s="1" customFormat="1" ht="17.25" customHeight="1" x14ac:dyDescent="0.2">
      <c r="B124" s="254"/>
      <c r="C124" s="231" t="s">
        <v>998</v>
      </c>
      <c r="D124" s="231"/>
      <c r="E124" s="231"/>
      <c r="F124" s="232" t="s">
        <v>999</v>
      </c>
      <c r="G124" s="233"/>
      <c r="H124" s="231"/>
      <c r="I124" s="231"/>
      <c r="J124" s="231" t="s">
        <v>1000</v>
      </c>
      <c r="K124" s="255"/>
    </row>
    <row r="125" spans="2:11" s="1" customFormat="1" ht="5.25" customHeight="1" x14ac:dyDescent="0.2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s="1" customFormat="1" ht="15" customHeight="1" x14ac:dyDescent="0.2">
      <c r="B126" s="256"/>
      <c r="C126" s="216" t="s">
        <v>1004</v>
      </c>
      <c r="D126" s="234"/>
      <c r="E126" s="234"/>
      <c r="F126" s="236" t="s">
        <v>1001</v>
      </c>
      <c r="G126" s="216"/>
      <c r="H126" s="216" t="s">
        <v>1041</v>
      </c>
      <c r="I126" s="216" t="s">
        <v>1003</v>
      </c>
      <c r="J126" s="216">
        <v>120</v>
      </c>
      <c r="K126" s="258"/>
    </row>
    <row r="127" spans="2:11" s="1" customFormat="1" ht="15" customHeight="1" x14ac:dyDescent="0.2">
      <c r="B127" s="256"/>
      <c r="C127" s="216" t="s">
        <v>1050</v>
      </c>
      <c r="D127" s="216"/>
      <c r="E127" s="216"/>
      <c r="F127" s="236" t="s">
        <v>1001</v>
      </c>
      <c r="G127" s="216"/>
      <c r="H127" s="216" t="s">
        <v>1051</v>
      </c>
      <c r="I127" s="216" t="s">
        <v>1003</v>
      </c>
      <c r="J127" s="216" t="s">
        <v>1052</v>
      </c>
      <c r="K127" s="258"/>
    </row>
    <row r="128" spans="2:11" s="1" customFormat="1" ht="15" customHeight="1" x14ac:dyDescent="0.2">
      <c r="B128" s="256"/>
      <c r="C128" s="216" t="s">
        <v>949</v>
      </c>
      <c r="D128" s="216"/>
      <c r="E128" s="216"/>
      <c r="F128" s="236" t="s">
        <v>1001</v>
      </c>
      <c r="G128" s="216"/>
      <c r="H128" s="216" t="s">
        <v>1053</v>
      </c>
      <c r="I128" s="216" t="s">
        <v>1003</v>
      </c>
      <c r="J128" s="216" t="s">
        <v>1052</v>
      </c>
      <c r="K128" s="258"/>
    </row>
    <row r="129" spans="2:11" s="1" customFormat="1" ht="15" customHeight="1" x14ac:dyDescent="0.2">
      <c r="B129" s="256"/>
      <c r="C129" s="216" t="s">
        <v>1012</v>
      </c>
      <c r="D129" s="216"/>
      <c r="E129" s="216"/>
      <c r="F129" s="236" t="s">
        <v>1007</v>
      </c>
      <c r="G129" s="216"/>
      <c r="H129" s="216" t="s">
        <v>1013</v>
      </c>
      <c r="I129" s="216" t="s">
        <v>1003</v>
      </c>
      <c r="J129" s="216">
        <v>15</v>
      </c>
      <c r="K129" s="258"/>
    </row>
    <row r="130" spans="2:11" s="1" customFormat="1" ht="15" customHeight="1" x14ac:dyDescent="0.2">
      <c r="B130" s="256"/>
      <c r="C130" s="238" t="s">
        <v>1014</v>
      </c>
      <c r="D130" s="238"/>
      <c r="E130" s="238"/>
      <c r="F130" s="239" t="s">
        <v>1007</v>
      </c>
      <c r="G130" s="238"/>
      <c r="H130" s="238" t="s">
        <v>1015</v>
      </c>
      <c r="I130" s="238" t="s">
        <v>1003</v>
      </c>
      <c r="J130" s="238">
        <v>15</v>
      </c>
      <c r="K130" s="258"/>
    </row>
    <row r="131" spans="2:11" s="1" customFormat="1" ht="15" customHeight="1" x14ac:dyDescent="0.2">
      <c r="B131" s="256"/>
      <c r="C131" s="238" t="s">
        <v>1016</v>
      </c>
      <c r="D131" s="238"/>
      <c r="E131" s="238"/>
      <c r="F131" s="239" t="s">
        <v>1007</v>
      </c>
      <c r="G131" s="238"/>
      <c r="H131" s="238" t="s">
        <v>1017</v>
      </c>
      <c r="I131" s="238" t="s">
        <v>1003</v>
      </c>
      <c r="J131" s="238">
        <v>20</v>
      </c>
      <c r="K131" s="258"/>
    </row>
    <row r="132" spans="2:11" s="1" customFormat="1" ht="15" customHeight="1" x14ac:dyDescent="0.2">
      <c r="B132" s="256"/>
      <c r="C132" s="238" t="s">
        <v>1018</v>
      </c>
      <c r="D132" s="238"/>
      <c r="E132" s="238"/>
      <c r="F132" s="239" t="s">
        <v>1007</v>
      </c>
      <c r="G132" s="238"/>
      <c r="H132" s="238" t="s">
        <v>1019</v>
      </c>
      <c r="I132" s="238" t="s">
        <v>1003</v>
      </c>
      <c r="J132" s="238">
        <v>20</v>
      </c>
      <c r="K132" s="258"/>
    </row>
    <row r="133" spans="2:11" s="1" customFormat="1" ht="15" customHeight="1" x14ac:dyDescent="0.2">
      <c r="B133" s="256"/>
      <c r="C133" s="216" t="s">
        <v>1006</v>
      </c>
      <c r="D133" s="216"/>
      <c r="E133" s="216"/>
      <c r="F133" s="236" t="s">
        <v>1007</v>
      </c>
      <c r="G133" s="216"/>
      <c r="H133" s="216" t="s">
        <v>1041</v>
      </c>
      <c r="I133" s="216" t="s">
        <v>1003</v>
      </c>
      <c r="J133" s="216">
        <v>50</v>
      </c>
      <c r="K133" s="258"/>
    </row>
    <row r="134" spans="2:11" s="1" customFormat="1" ht="15" customHeight="1" x14ac:dyDescent="0.2">
      <c r="B134" s="256"/>
      <c r="C134" s="216" t="s">
        <v>1020</v>
      </c>
      <c r="D134" s="216"/>
      <c r="E134" s="216"/>
      <c r="F134" s="236" t="s">
        <v>1007</v>
      </c>
      <c r="G134" s="216"/>
      <c r="H134" s="216" t="s">
        <v>1041</v>
      </c>
      <c r="I134" s="216" t="s">
        <v>1003</v>
      </c>
      <c r="J134" s="216">
        <v>50</v>
      </c>
      <c r="K134" s="258"/>
    </row>
    <row r="135" spans="2:11" s="1" customFormat="1" ht="15" customHeight="1" x14ac:dyDescent="0.2">
      <c r="B135" s="256"/>
      <c r="C135" s="216" t="s">
        <v>1026</v>
      </c>
      <c r="D135" s="216"/>
      <c r="E135" s="216"/>
      <c r="F135" s="236" t="s">
        <v>1007</v>
      </c>
      <c r="G135" s="216"/>
      <c r="H135" s="216" t="s">
        <v>1041</v>
      </c>
      <c r="I135" s="216" t="s">
        <v>1003</v>
      </c>
      <c r="J135" s="216">
        <v>50</v>
      </c>
      <c r="K135" s="258"/>
    </row>
    <row r="136" spans="2:11" s="1" customFormat="1" ht="15" customHeight="1" x14ac:dyDescent="0.2">
      <c r="B136" s="256"/>
      <c r="C136" s="216" t="s">
        <v>1028</v>
      </c>
      <c r="D136" s="216"/>
      <c r="E136" s="216"/>
      <c r="F136" s="236" t="s">
        <v>1007</v>
      </c>
      <c r="G136" s="216"/>
      <c r="H136" s="216" t="s">
        <v>1041</v>
      </c>
      <c r="I136" s="216" t="s">
        <v>1003</v>
      </c>
      <c r="J136" s="216">
        <v>50</v>
      </c>
      <c r="K136" s="258"/>
    </row>
    <row r="137" spans="2:11" s="1" customFormat="1" ht="15" customHeight="1" x14ac:dyDescent="0.2">
      <c r="B137" s="256"/>
      <c r="C137" s="216" t="s">
        <v>1029</v>
      </c>
      <c r="D137" s="216"/>
      <c r="E137" s="216"/>
      <c r="F137" s="236" t="s">
        <v>1007</v>
      </c>
      <c r="G137" s="216"/>
      <c r="H137" s="216" t="s">
        <v>1054</v>
      </c>
      <c r="I137" s="216" t="s">
        <v>1003</v>
      </c>
      <c r="J137" s="216">
        <v>255</v>
      </c>
      <c r="K137" s="258"/>
    </row>
    <row r="138" spans="2:11" s="1" customFormat="1" ht="15" customHeight="1" x14ac:dyDescent="0.2">
      <c r="B138" s="256"/>
      <c r="C138" s="216" t="s">
        <v>1031</v>
      </c>
      <c r="D138" s="216"/>
      <c r="E138" s="216"/>
      <c r="F138" s="236" t="s">
        <v>1001</v>
      </c>
      <c r="G138" s="216"/>
      <c r="H138" s="216" t="s">
        <v>1055</v>
      </c>
      <c r="I138" s="216" t="s">
        <v>1033</v>
      </c>
      <c r="J138" s="216"/>
      <c r="K138" s="258"/>
    </row>
    <row r="139" spans="2:11" s="1" customFormat="1" ht="15" customHeight="1" x14ac:dyDescent="0.2">
      <c r="B139" s="256"/>
      <c r="C139" s="216" t="s">
        <v>1034</v>
      </c>
      <c r="D139" s="216"/>
      <c r="E139" s="216"/>
      <c r="F139" s="236" t="s">
        <v>1001</v>
      </c>
      <c r="G139" s="216"/>
      <c r="H139" s="216" t="s">
        <v>1056</v>
      </c>
      <c r="I139" s="216" t="s">
        <v>1036</v>
      </c>
      <c r="J139" s="216"/>
      <c r="K139" s="258"/>
    </row>
    <row r="140" spans="2:11" s="1" customFormat="1" ht="15" customHeight="1" x14ac:dyDescent="0.2">
      <c r="B140" s="256"/>
      <c r="C140" s="216" t="s">
        <v>1037</v>
      </c>
      <c r="D140" s="216"/>
      <c r="E140" s="216"/>
      <c r="F140" s="236" t="s">
        <v>1001</v>
      </c>
      <c r="G140" s="216"/>
      <c r="H140" s="216" t="s">
        <v>1037</v>
      </c>
      <c r="I140" s="216" t="s">
        <v>1036</v>
      </c>
      <c r="J140" s="216"/>
      <c r="K140" s="258"/>
    </row>
    <row r="141" spans="2:11" s="1" customFormat="1" ht="15" customHeight="1" x14ac:dyDescent="0.2">
      <c r="B141" s="256"/>
      <c r="C141" s="216" t="s">
        <v>39</v>
      </c>
      <c r="D141" s="216"/>
      <c r="E141" s="216"/>
      <c r="F141" s="236" t="s">
        <v>1001</v>
      </c>
      <c r="G141" s="216"/>
      <c r="H141" s="216" t="s">
        <v>1057</v>
      </c>
      <c r="I141" s="216" t="s">
        <v>1036</v>
      </c>
      <c r="J141" s="216"/>
      <c r="K141" s="258"/>
    </row>
    <row r="142" spans="2:11" s="1" customFormat="1" ht="15" customHeight="1" x14ac:dyDescent="0.2">
      <c r="B142" s="256"/>
      <c r="C142" s="216" t="s">
        <v>1058</v>
      </c>
      <c r="D142" s="216"/>
      <c r="E142" s="216"/>
      <c r="F142" s="236" t="s">
        <v>1001</v>
      </c>
      <c r="G142" s="216"/>
      <c r="H142" s="216" t="s">
        <v>1059</v>
      </c>
      <c r="I142" s="216" t="s">
        <v>1036</v>
      </c>
      <c r="J142" s="216"/>
      <c r="K142" s="258"/>
    </row>
    <row r="143" spans="2:11" s="1" customFormat="1" ht="15" customHeight="1" x14ac:dyDescent="0.2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 x14ac:dyDescent="0.2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327" t="s">
        <v>1060</v>
      </c>
      <c r="D147" s="327"/>
      <c r="E147" s="327"/>
      <c r="F147" s="327"/>
      <c r="G147" s="327"/>
      <c r="H147" s="327"/>
      <c r="I147" s="327"/>
      <c r="J147" s="327"/>
      <c r="K147" s="228"/>
    </row>
    <row r="148" spans="2:11" s="1" customFormat="1" ht="17.25" customHeight="1" x14ac:dyDescent="0.2">
      <c r="B148" s="227"/>
      <c r="C148" s="229" t="s">
        <v>995</v>
      </c>
      <c r="D148" s="229"/>
      <c r="E148" s="229"/>
      <c r="F148" s="229" t="s">
        <v>996</v>
      </c>
      <c r="G148" s="230"/>
      <c r="H148" s="229" t="s">
        <v>55</v>
      </c>
      <c r="I148" s="229" t="s">
        <v>58</v>
      </c>
      <c r="J148" s="229" t="s">
        <v>997</v>
      </c>
      <c r="K148" s="228"/>
    </row>
    <row r="149" spans="2:11" s="1" customFormat="1" ht="17.25" customHeight="1" x14ac:dyDescent="0.2">
      <c r="B149" s="227"/>
      <c r="C149" s="231" t="s">
        <v>998</v>
      </c>
      <c r="D149" s="231"/>
      <c r="E149" s="231"/>
      <c r="F149" s="232" t="s">
        <v>999</v>
      </c>
      <c r="G149" s="233"/>
      <c r="H149" s="231"/>
      <c r="I149" s="231"/>
      <c r="J149" s="231" t="s">
        <v>1000</v>
      </c>
      <c r="K149" s="228"/>
    </row>
    <row r="150" spans="2:11" s="1" customFormat="1" ht="5.25" customHeight="1" x14ac:dyDescent="0.2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s="1" customFormat="1" ht="15" customHeight="1" x14ac:dyDescent="0.2">
      <c r="B151" s="237"/>
      <c r="C151" s="262" t="s">
        <v>1004</v>
      </c>
      <c r="D151" s="216"/>
      <c r="E151" s="216"/>
      <c r="F151" s="263" t="s">
        <v>1001</v>
      </c>
      <c r="G151" s="216"/>
      <c r="H151" s="262" t="s">
        <v>1041</v>
      </c>
      <c r="I151" s="262" t="s">
        <v>1003</v>
      </c>
      <c r="J151" s="262">
        <v>120</v>
      </c>
      <c r="K151" s="258"/>
    </row>
    <row r="152" spans="2:11" s="1" customFormat="1" ht="15" customHeight="1" x14ac:dyDescent="0.2">
      <c r="B152" s="237"/>
      <c r="C152" s="262" t="s">
        <v>1050</v>
      </c>
      <c r="D152" s="216"/>
      <c r="E152" s="216"/>
      <c r="F152" s="263" t="s">
        <v>1001</v>
      </c>
      <c r="G152" s="216"/>
      <c r="H152" s="262" t="s">
        <v>1061</v>
      </c>
      <c r="I152" s="262" t="s">
        <v>1003</v>
      </c>
      <c r="J152" s="262" t="s">
        <v>1052</v>
      </c>
      <c r="K152" s="258"/>
    </row>
    <row r="153" spans="2:11" s="1" customFormat="1" ht="15" customHeight="1" x14ac:dyDescent="0.2">
      <c r="B153" s="237"/>
      <c r="C153" s="262" t="s">
        <v>949</v>
      </c>
      <c r="D153" s="216"/>
      <c r="E153" s="216"/>
      <c r="F153" s="263" t="s">
        <v>1001</v>
      </c>
      <c r="G153" s="216"/>
      <c r="H153" s="262" t="s">
        <v>1062</v>
      </c>
      <c r="I153" s="262" t="s">
        <v>1003</v>
      </c>
      <c r="J153" s="262" t="s">
        <v>1052</v>
      </c>
      <c r="K153" s="258"/>
    </row>
    <row r="154" spans="2:11" s="1" customFormat="1" ht="15" customHeight="1" x14ac:dyDescent="0.2">
      <c r="B154" s="237"/>
      <c r="C154" s="262" t="s">
        <v>1006</v>
      </c>
      <c r="D154" s="216"/>
      <c r="E154" s="216"/>
      <c r="F154" s="263" t="s">
        <v>1007</v>
      </c>
      <c r="G154" s="216"/>
      <c r="H154" s="262" t="s">
        <v>1041</v>
      </c>
      <c r="I154" s="262" t="s">
        <v>1003</v>
      </c>
      <c r="J154" s="262">
        <v>50</v>
      </c>
      <c r="K154" s="258"/>
    </row>
    <row r="155" spans="2:11" s="1" customFormat="1" ht="15" customHeight="1" x14ac:dyDescent="0.2">
      <c r="B155" s="237"/>
      <c r="C155" s="262" t="s">
        <v>1009</v>
      </c>
      <c r="D155" s="216"/>
      <c r="E155" s="216"/>
      <c r="F155" s="263" t="s">
        <v>1001</v>
      </c>
      <c r="G155" s="216"/>
      <c r="H155" s="262" t="s">
        <v>1041</v>
      </c>
      <c r="I155" s="262" t="s">
        <v>1011</v>
      </c>
      <c r="J155" s="262"/>
      <c r="K155" s="258"/>
    </row>
    <row r="156" spans="2:11" s="1" customFormat="1" ht="15" customHeight="1" x14ac:dyDescent="0.2">
      <c r="B156" s="237"/>
      <c r="C156" s="262" t="s">
        <v>1020</v>
      </c>
      <c r="D156" s="216"/>
      <c r="E156" s="216"/>
      <c r="F156" s="263" t="s">
        <v>1007</v>
      </c>
      <c r="G156" s="216"/>
      <c r="H156" s="262" t="s">
        <v>1041</v>
      </c>
      <c r="I156" s="262" t="s">
        <v>1003</v>
      </c>
      <c r="J156" s="262">
        <v>50</v>
      </c>
      <c r="K156" s="258"/>
    </row>
    <row r="157" spans="2:11" s="1" customFormat="1" ht="15" customHeight="1" x14ac:dyDescent="0.2">
      <c r="B157" s="237"/>
      <c r="C157" s="262" t="s">
        <v>1028</v>
      </c>
      <c r="D157" s="216"/>
      <c r="E157" s="216"/>
      <c r="F157" s="263" t="s">
        <v>1007</v>
      </c>
      <c r="G157" s="216"/>
      <c r="H157" s="262" t="s">
        <v>1041</v>
      </c>
      <c r="I157" s="262" t="s">
        <v>1003</v>
      </c>
      <c r="J157" s="262">
        <v>50</v>
      </c>
      <c r="K157" s="258"/>
    </row>
    <row r="158" spans="2:11" s="1" customFormat="1" ht="15" customHeight="1" x14ac:dyDescent="0.2">
      <c r="B158" s="237"/>
      <c r="C158" s="262" t="s">
        <v>1026</v>
      </c>
      <c r="D158" s="216"/>
      <c r="E158" s="216"/>
      <c r="F158" s="263" t="s">
        <v>1007</v>
      </c>
      <c r="G158" s="216"/>
      <c r="H158" s="262" t="s">
        <v>1041</v>
      </c>
      <c r="I158" s="262" t="s">
        <v>1003</v>
      </c>
      <c r="J158" s="262">
        <v>50</v>
      </c>
      <c r="K158" s="258"/>
    </row>
    <row r="159" spans="2:11" s="1" customFormat="1" ht="15" customHeight="1" x14ac:dyDescent="0.2">
      <c r="B159" s="237"/>
      <c r="C159" s="262" t="s">
        <v>89</v>
      </c>
      <c r="D159" s="216"/>
      <c r="E159" s="216"/>
      <c r="F159" s="263" t="s">
        <v>1001</v>
      </c>
      <c r="G159" s="216"/>
      <c r="H159" s="262" t="s">
        <v>1063</v>
      </c>
      <c r="I159" s="262" t="s">
        <v>1003</v>
      </c>
      <c r="J159" s="262" t="s">
        <v>1064</v>
      </c>
      <c r="K159" s="258"/>
    </row>
    <row r="160" spans="2:11" s="1" customFormat="1" ht="15" customHeight="1" x14ac:dyDescent="0.2">
      <c r="B160" s="237"/>
      <c r="C160" s="262" t="s">
        <v>1065</v>
      </c>
      <c r="D160" s="216"/>
      <c r="E160" s="216"/>
      <c r="F160" s="263" t="s">
        <v>1001</v>
      </c>
      <c r="G160" s="216"/>
      <c r="H160" s="262" t="s">
        <v>1066</v>
      </c>
      <c r="I160" s="262" t="s">
        <v>1036</v>
      </c>
      <c r="J160" s="262"/>
      <c r="K160" s="258"/>
    </row>
    <row r="161" spans="2:11" s="1" customFormat="1" ht="15" customHeight="1" x14ac:dyDescent="0.2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s="1" customFormat="1" ht="18.75" customHeight="1" x14ac:dyDescent="0.2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325" t="s">
        <v>1067</v>
      </c>
      <c r="D165" s="325"/>
      <c r="E165" s="325"/>
      <c r="F165" s="325"/>
      <c r="G165" s="325"/>
      <c r="H165" s="325"/>
      <c r="I165" s="325"/>
      <c r="J165" s="325"/>
      <c r="K165" s="209"/>
    </row>
    <row r="166" spans="2:11" s="1" customFormat="1" ht="17.25" customHeight="1" x14ac:dyDescent="0.2">
      <c r="B166" s="208"/>
      <c r="C166" s="229" t="s">
        <v>995</v>
      </c>
      <c r="D166" s="229"/>
      <c r="E166" s="229"/>
      <c r="F166" s="229" t="s">
        <v>996</v>
      </c>
      <c r="G166" s="266"/>
      <c r="H166" s="267" t="s">
        <v>55</v>
      </c>
      <c r="I166" s="267" t="s">
        <v>58</v>
      </c>
      <c r="J166" s="229" t="s">
        <v>997</v>
      </c>
      <c r="K166" s="209"/>
    </row>
    <row r="167" spans="2:11" s="1" customFormat="1" ht="17.25" customHeight="1" x14ac:dyDescent="0.2">
      <c r="B167" s="210"/>
      <c r="C167" s="231" t="s">
        <v>998</v>
      </c>
      <c r="D167" s="231"/>
      <c r="E167" s="231"/>
      <c r="F167" s="232" t="s">
        <v>999</v>
      </c>
      <c r="G167" s="268"/>
      <c r="H167" s="269"/>
      <c r="I167" s="269"/>
      <c r="J167" s="231" t="s">
        <v>1000</v>
      </c>
      <c r="K167" s="211"/>
    </row>
    <row r="168" spans="2:11" s="1" customFormat="1" ht="5.25" customHeight="1" x14ac:dyDescent="0.2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s="1" customFormat="1" ht="15" customHeight="1" x14ac:dyDescent="0.2">
      <c r="B169" s="237"/>
      <c r="C169" s="216" t="s">
        <v>1004</v>
      </c>
      <c r="D169" s="216"/>
      <c r="E169" s="216"/>
      <c r="F169" s="236" t="s">
        <v>1001</v>
      </c>
      <c r="G169" s="216"/>
      <c r="H169" s="216" t="s">
        <v>1041</v>
      </c>
      <c r="I169" s="216" t="s">
        <v>1003</v>
      </c>
      <c r="J169" s="216">
        <v>120</v>
      </c>
      <c r="K169" s="258"/>
    </row>
    <row r="170" spans="2:11" s="1" customFormat="1" ht="15" customHeight="1" x14ac:dyDescent="0.2">
      <c r="B170" s="237"/>
      <c r="C170" s="216" t="s">
        <v>1050</v>
      </c>
      <c r="D170" s="216"/>
      <c r="E170" s="216"/>
      <c r="F170" s="236" t="s">
        <v>1001</v>
      </c>
      <c r="G170" s="216"/>
      <c r="H170" s="216" t="s">
        <v>1051</v>
      </c>
      <c r="I170" s="216" t="s">
        <v>1003</v>
      </c>
      <c r="J170" s="216" t="s">
        <v>1052</v>
      </c>
      <c r="K170" s="258"/>
    </row>
    <row r="171" spans="2:11" s="1" customFormat="1" ht="15" customHeight="1" x14ac:dyDescent="0.2">
      <c r="B171" s="237"/>
      <c r="C171" s="216" t="s">
        <v>949</v>
      </c>
      <c r="D171" s="216"/>
      <c r="E171" s="216"/>
      <c r="F171" s="236" t="s">
        <v>1001</v>
      </c>
      <c r="G171" s="216"/>
      <c r="H171" s="216" t="s">
        <v>1068</v>
      </c>
      <c r="I171" s="216" t="s">
        <v>1003</v>
      </c>
      <c r="J171" s="216" t="s">
        <v>1052</v>
      </c>
      <c r="K171" s="258"/>
    </row>
    <row r="172" spans="2:11" s="1" customFormat="1" ht="15" customHeight="1" x14ac:dyDescent="0.2">
      <c r="B172" s="237"/>
      <c r="C172" s="216" t="s">
        <v>1006</v>
      </c>
      <c r="D172" s="216"/>
      <c r="E172" s="216"/>
      <c r="F172" s="236" t="s">
        <v>1007</v>
      </c>
      <c r="G172" s="216"/>
      <c r="H172" s="216" t="s">
        <v>1068</v>
      </c>
      <c r="I172" s="216" t="s">
        <v>1003</v>
      </c>
      <c r="J172" s="216">
        <v>50</v>
      </c>
      <c r="K172" s="258"/>
    </row>
    <row r="173" spans="2:11" s="1" customFormat="1" ht="15" customHeight="1" x14ac:dyDescent="0.2">
      <c r="B173" s="237"/>
      <c r="C173" s="216" t="s">
        <v>1009</v>
      </c>
      <c r="D173" s="216"/>
      <c r="E173" s="216"/>
      <c r="F173" s="236" t="s">
        <v>1001</v>
      </c>
      <c r="G173" s="216"/>
      <c r="H173" s="216" t="s">
        <v>1068</v>
      </c>
      <c r="I173" s="216" t="s">
        <v>1011</v>
      </c>
      <c r="J173" s="216"/>
      <c r="K173" s="258"/>
    </row>
    <row r="174" spans="2:11" s="1" customFormat="1" ht="15" customHeight="1" x14ac:dyDescent="0.2">
      <c r="B174" s="237"/>
      <c r="C174" s="216" t="s">
        <v>1020</v>
      </c>
      <c r="D174" s="216"/>
      <c r="E174" s="216"/>
      <c r="F174" s="236" t="s">
        <v>1007</v>
      </c>
      <c r="G174" s="216"/>
      <c r="H174" s="216" t="s">
        <v>1068</v>
      </c>
      <c r="I174" s="216" t="s">
        <v>1003</v>
      </c>
      <c r="J174" s="216">
        <v>50</v>
      </c>
      <c r="K174" s="258"/>
    </row>
    <row r="175" spans="2:11" s="1" customFormat="1" ht="15" customHeight="1" x14ac:dyDescent="0.2">
      <c r="B175" s="237"/>
      <c r="C175" s="216" t="s">
        <v>1028</v>
      </c>
      <c r="D175" s="216"/>
      <c r="E175" s="216"/>
      <c r="F175" s="236" t="s">
        <v>1007</v>
      </c>
      <c r="G175" s="216"/>
      <c r="H175" s="216" t="s">
        <v>1068</v>
      </c>
      <c r="I175" s="216" t="s">
        <v>1003</v>
      </c>
      <c r="J175" s="216">
        <v>50</v>
      </c>
      <c r="K175" s="258"/>
    </row>
    <row r="176" spans="2:11" s="1" customFormat="1" ht="15" customHeight="1" x14ac:dyDescent="0.2">
      <c r="B176" s="237"/>
      <c r="C176" s="216" t="s">
        <v>1026</v>
      </c>
      <c r="D176" s="216"/>
      <c r="E176" s="216"/>
      <c r="F176" s="236" t="s">
        <v>1007</v>
      </c>
      <c r="G176" s="216"/>
      <c r="H176" s="216" t="s">
        <v>1068</v>
      </c>
      <c r="I176" s="216" t="s">
        <v>1003</v>
      </c>
      <c r="J176" s="216">
        <v>50</v>
      </c>
      <c r="K176" s="258"/>
    </row>
    <row r="177" spans="2:11" s="1" customFormat="1" ht="15" customHeight="1" x14ac:dyDescent="0.2">
      <c r="B177" s="237"/>
      <c r="C177" s="216" t="s">
        <v>116</v>
      </c>
      <c r="D177" s="216"/>
      <c r="E177" s="216"/>
      <c r="F177" s="236" t="s">
        <v>1001</v>
      </c>
      <c r="G177" s="216"/>
      <c r="H177" s="216" t="s">
        <v>1069</v>
      </c>
      <c r="I177" s="216" t="s">
        <v>1070</v>
      </c>
      <c r="J177" s="216"/>
      <c r="K177" s="258"/>
    </row>
    <row r="178" spans="2:11" s="1" customFormat="1" ht="15" customHeight="1" x14ac:dyDescent="0.2">
      <c r="B178" s="237"/>
      <c r="C178" s="216" t="s">
        <v>58</v>
      </c>
      <c r="D178" s="216"/>
      <c r="E178" s="216"/>
      <c r="F178" s="236" t="s">
        <v>1001</v>
      </c>
      <c r="G178" s="216"/>
      <c r="H178" s="216" t="s">
        <v>1071</v>
      </c>
      <c r="I178" s="216" t="s">
        <v>1072</v>
      </c>
      <c r="J178" s="216">
        <v>1</v>
      </c>
      <c r="K178" s="258"/>
    </row>
    <row r="179" spans="2:11" s="1" customFormat="1" ht="15" customHeight="1" x14ac:dyDescent="0.2">
      <c r="B179" s="237"/>
      <c r="C179" s="216" t="s">
        <v>54</v>
      </c>
      <c r="D179" s="216"/>
      <c r="E179" s="216"/>
      <c r="F179" s="236" t="s">
        <v>1001</v>
      </c>
      <c r="G179" s="216"/>
      <c r="H179" s="216" t="s">
        <v>1073</v>
      </c>
      <c r="I179" s="216" t="s">
        <v>1003</v>
      </c>
      <c r="J179" s="216">
        <v>20</v>
      </c>
      <c r="K179" s="258"/>
    </row>
    <row r="180" spans="2:11" s="1" customFormat="1" ht="15" customHeight="1" x14ac:dyDescent="0.2">
      <c r="B180" s="237"/>
      <c r="C180" s="216" t="s">
        <v>55</v>
      </c>
      <c r="D180" s="216"/>
      <c r="E180" s="216"/>
      <c r="F180" s="236" t="s">
        <v>1001</v>
      </c>
      <c r="G180" s="216"/>
      <c r="H180" s="216" t="s">
        <v>1074</v>
      </c>
      <c r="I180" s="216" t="s">
        <v>1003</v>
      </c>
      <c r="J180" s="216">
        <v>255</v>
      </c>
      <c r="K180" s="258"/>
    </row>
    <row r="181" spans="2:11" s="1" customFormat="1" ht="15" customHeight="1" x14ac:dyDescent="0.2">
      <c r="B181" s="237"/>
      <c r="C181" s="216" t="s">
        <v>117</v>
      </c>
      <c r="D181" s="216"/>
      <c r="E181" s="216"/>
      <c r="F181" s="236" t="s">
        <v>1001</v>
      </c>
      <c r="G181" s="216"/>
      <c r="H181" s="216" t="s">
        <v>965</v>
      </c>
      <c r="I181" s="216" t="s">
        <v>1003</v>
      </c>
      <c r="J181" s="216">
        <v>10</v>
      </c>
      <c r="K181" s="258"/>
    </row>
    <row r="182" spans="2:11" s="1" customFormat="1" ht="15" customHeight="1" x14ac:dyDescent="0.2">
      <c r="B182" s="237"/>
      <c r="C182" s="216" t="s">
        <v>118</v>
      </c>
      <c r="D182" s="216"/>
      <c r="E182" s="216"/>
      <c r="F182" s="236" t="s">
        <v>1001</v>
      </c>
      <c r="G182" s="216"/>
      <c r="H182" s="216" t="s">
        <v>1075</v>
      </c>
      <c r="I182" s="216" t="s">
        <v>1036</v>
      </c>
      <c r="J182" s="216"/>
      <c r="K182" s="258"/>
    </row>
    <row r="183" spans="2:11" s="1" customFormat="1" ht="15" customHeight="1" x14ac:dyDescent="0.2">
      <c r="B183" s="237"/>
      <c r="C183" s="216" t="s">
        <v>1076</v>
      </c>
      <c r="D183" s="216"/>
      <c r="E183" s="216"/>
      <c r="F183" s="236" t="s">
        <v>1001</v>
      </c>
      <c r="G183" s="216"/>
      <c r="H183" s="216" t="s">
        <v>1077</v>
      </c>
      <c r="I183" s="216" t="s">
        <v>1036</v>
      </c>
      <c r="J183" s="216"/>
      <c r="K183" s="258"/>
    </row>
    <row r="184" spans="2:11" s="1" customFormat="1" ht="15" customHeight="1" x14ac:dyDescent="0.2">
      <c r="B184" s="237"/>
      <c r="C184" s="216" t="s">
        <v>1065</v>
      </c>
      <c r="D184" s="216"/>
      <c r="E184" s="216"/>
      <c r="F184" s="236" t="s">
        <v>1001</v>
      </c>
      <c r="G184" s="216"/>
      <c r="H184" s="216" t="s">
        <v>1078</v>
      </c>
      <c r="I184" s="216" t="s">
        <v>1036</v>
      </c>
      <c r="J184" s="216"/>
      <c r="K184" s="258"/>
    </row>
    <row r="185" spans="2:11" s="1" customFormat="1" ht="15" customHeight="1" x14ac:dyDescent="0.2">
      <c r="B185" s="237"/>
      <c r="C185" s="216" t="s">
        <v>120</v>
      </c>
      <c r="D185" s="216"/>
      <c r="E185" s="216"/>
      <c r="F185" s="236" t="s">
        <v>1007</v>
      </c>
      <c r="G185" s="216"/>
      <c r="H185" s="216" t="s">
        <v>1079</v>
      </c>
      <c r="I185" s="216" t="s">
        <v>1003</v>
      </c>
      <c r="J185" s="216">
        <v>50</v>
      </c>
      <c r="K185" s="258"/>
    </row>
    <row r="186" spans="2:11" s="1" customFormat="1" ht="15" customHeight="1" x14ac:dyDescent="0.2">
      <c r="B186" s="237"/>
      <c r="C186" s="216" t="s">
        <v>1080</v>
      </c>
      <c r="D186" s="216"/>
      <c r="E186" s="216"/>
      <c r="F186" s="236" t="s">
        <v>1007</v>
      </c>
      <c r="G186" s="216"/>
      <c r="H186" s="216" t="s">
        <v>1081</v>
      </c>
      <c r="I186" s="216" t="s">
        <v>1082</v>
      </c>
      <c r="J186" s="216"/>
      <c r="K186" s="258"/>
    </row>
    <row r="187" spans="2:11" s="1" customFormat="1" ht="15" customHeight="1" x14ac:dyDescent="0.2">
      <c r="B187" s="237"/>
      <c r="C187" s="216" t="s">
        <v>1083</v>
      </c>
      <c r="D187" s="216"/>
      <c r="E187" s="216"/>
      <c r="F187" s="236" t="s">
        <v>1007</v>
      </c>
      <c r="G187" s="216"/>
      <c r="H187" s="216" t="s">
        <v>1084</v>
      </c>
      <c r="I187" s="216" t="s">
        <v>1082</v>
      </c>
      <c r="J187" s="216"/>
      <c r="K187" s="258"/>
    </row>
    <row r="188" spans="2:11" s="1" customFormat="1" ht="15" customHeight="1" x14ac:dyDescent="0.2">
      <c r="B188" s="237"/>
      <c r="C188" s="216" t="s">
        <v>1085</v>
      </c>
      <c r="D188" s="216"/>
      <c r="E188" s="216"/>
      <c r="F188" s="236" t="s">
        <v>1007</v>
      </c>
      <c r="G188" s="216"/>
      <c r="H188" s="216" t="s">
        <v>1086</v>
      </c>
      <c r="I188" s="216" t="s">
        <v>1082</v>
      </c>
      <c r="J188" s="216"/>
      <c r="K188" s="258"/>
    </row>
    <row r="189" spans="2:11" s="1" customFormat="1" ht="15" customHeight="1" x14ac:dyDescent="0.2">
      <c r="B189" s="237"/>
      <c r="C189" s="270" t="s">
        <v>1087</v>
      </c>
      <c r="D189" s="216"/>
      <c r="E189" s="216"/>
      <c r="F189" s="236" t="s">
        <v>1007</v>
      </c>
      <c r="G189" s="216"/>
      <c r="H189" s="216" t="s">
        <v>1088</v>
      </c>
      <c r="I189" s="216" t="s">
        <v>1089</v>
      </c>
      <c r="J189" s="271" t="s">
        <v>1090</v>
      </c>
      <c r="K189" s="258"/>
    </row>
    <row r="190" spans="2:11" s="1" customFormat="1" ht="15" customHeight="1" x14ac:dyDescent="0.2">
      <c r="B190" s="237"/>
      <c r="C190" s="222" t="s">
        <v>43</v>
      </c>
      <c r="D190" s="216"/>
      <c r="E190" s="216"/>
      <c r="F190" s="236" t="s">
        <v>1001</v>
      </c>
      <c r="G190" s="216"/>
      <c r="H190" s="213" t="s">
        <v>1091</v>
      </c>
      <c r="I190" s="216" t="s">
        <v>1092</v>
      </c>
      <c r="J190" s="216"/>
      <c r="K190" s="258"/>
    </row>
    <row r="191" spans="2:11" s="1" customFormat="1" ht="15" customHeight="1" x14ac:dyDescent="0.2">
      <c r="B191" s="237"/>
      <c r="C191" s="222" t="s">
        <v>1093</v>
      </c>
      <c r="D191" s="216"/>
      <c r="E191" s="216"/>
      <c r="F191" s="236" t="s">
        <v>1001</v>
      </c>
      <c r="G191" s="216"/>
      <c r="H191" s="216" t="s">
        <v>1094</v>
      </c>
      <c r="I191" s="216" t="s">
        <v>1036</v>
      </c>
      <c r="J191" s="216"/>
      <c r="K191" s="258"/>
    </row>
    <row r="192" spans="2:11" s="1" customFormat="1" ht="15" customHeight="1" x14ac:dyDescent="0.2">
      <c r="B192" s="237"/>
      <c r="C192" s="222" t="s">
        <v>1095</v>
      </c>
      <c r="D192" s="216"/>
      <c r="E192" s="216"/>
      <c r="F192" s="236" t="s">
        <v>1001</v>
      </c>
      <c r="G192" s="216"/>
      <c r="H192" s="216" t="s">
        <v>1096</v>
      </c>
      <c r="I192" s="216" t="s">
        <v>1036</v>
      </c>
      <c r="J192" s="216"/>
      <c r="K192" s="258"/>
    </row>
    <row r="193" spans="2:11" s="1" customFormat="1" ht="15" customHeight="1" x14ac:dyDescent="0.2">
      <c r="B193" s="237"/>
      <c r="C193" s="222" t="s">
        <v>1097</v>
      </c>
      <c r="D193" s="216"/>
      <c r="E193" s="216"/>
      <c r="F193" s="236" t="s">
        <v>1007</v>
      </c>
      <c r="G193" s="216"/>
      <c r="H193" s="216" t="s">
        <v>1098</v>
      </c>
      <c r="I193" s="216" t="s">
        <v>1036</v>
      </c>
      <c r="J193" s="216"/>
      <c r="K193" s="258"/>
    </row>
    <row r="194" spans="2:11" s="1" customFormat="1" ht="15" customHeight="1" x14ac:dyDescent="0.2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s="1" customFormat="1" ht="18.75" customHeight="1" x14ac:dyDescent="0.2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s="1" customFormat="1" ht="18.75" customHeight="1" x14ac:dyDescent="0.2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3.5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1" x14ac:dyDescent="0.2">
      <c r="B199" s="208"/>
      <c r="C199" s="325" t="s">
        <v>1099</v>
      </c>
      <c r="D199" s="325"/>
      <c r="E199" s="325"/>
      <c r="F199" s="325"/>
      <c r="G199" s="325"/>
      <c r="H199" s="325"/>
      <c r="I199" s="325"/>
      <c r="J199" s="325"/>
      <c r="K199" s="209"/>
    </row>
    <row r="200" spans="2:11" s="1" customFormat="1" ht="25.5" customHeight="1" x14ac:dyDescent="0.3">
      <c r="B200" s="208"/>
      <c r="C200" s="273" t="s">
        <v>1100</v>
      </c>
      <c r="D200" s="273"/>
      <c r="E200" s="273"/>
      <c r="F200" s="273" t="s">
        <v>1101</v>
      </c>
      <c r="G200" s="274"/>
      <c r="H200" s="331" t="s">
        <v>1102</v>
      </c>
      <c r="I200" s="331"/>
      <c r="J200" s="331"/>
      <c r="K200" s="209"/>
    </row>
    <row r="201" spans="2:11" s="1" customFormat="1" ht="5.25" customHeight="1" x14ac:dyDescent="0.2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s="1" customFormat="1" ht="15" customHeight="1" x14ac:dyDescent="0.2">
      <c r="B202" s="237"/>
      <c r="C202" s="216" t="s">
        <v>1092</v>
      </c>
      <c r="D202" s="216"/>
      <c r="E202" s="216"/>
      <c r="F202" s="236" t="s">
        <v>44</v>
      </c>
      <c r="G202" s="216"/>
      <c r="H202" s="330" t="s">
        <v>1103</v>
      </c>
      <c r="I202" s="330"/>
      <c r="J202" s="330"/>
      <c r="K202" s="258"/>
    </row>
    <row r="203" spans="2:11" s="1" customFormat="1" ht="15" customHeight="1" x14ac:dyDescent="0.2">
      <c r="B203" s="237"/>
      <c r="C203" s="243"/>
      <c r="D203" s="216"/>
      <c r="E203" s="216"/>
      <c r="F203" s="236" t="s">
        <v>45</v>
      </c>
      <c r="G203" s="216"/>
      <c r="H203" s="330" t="s">
        <v>1104</v>
      </c>
      <c r="I203" s="330"/>
      <c r="J203" s="330"/>
      <c r="K203" s="258"/>
    </row>
    <row r="204" spans="2:11" s="1" customFormat="1" ht="15" customHeight="1" x14ac:dyDescent="0.2">
      <c r="B204" s="237"/>
      <c r="C204" s="243"/>
      <c r="D204" s="216"/>
      <c r="E204" s="216"/>
      <c r="F204" s="236" t="s">
        <v>48</v>
      </c>
      <c r="G204" s="216"/>
      <c r="H204" s="330" t="s">
        <v>1105</v>
      </c>
      <c r="I204" s="330"/>
      <c r="J204" s="330"/>
      <c r="K204" s="258"/>
    </row>
    <row r="205" spans="2:11" s="1" customFormat="1" ht="15" customHeight="1" x14ac:dyDescent="0.2">
      <c r="B205" s="237"/>
      <c r="C205" s="216"/>
      <c r="D205" s="216"/>
      <c r="E205" s="216"/>
      <c r="F205" s="236" t="s">
        <v>46</v>
      </c>
      <c r="G205" s="216"/>
      <c r="H205" s="330" t="s">
        <v>1106</v>
      </c>
      <c r="I205" s="330"/>
      <c r="J205" s="330"/>
      <c r="K205" s="258"/>
    </row>
    <row r="206" spans="2:11" s="1" customFormat="1" ht="15" customHeight="1" x14ac:dyDescent="0.2">
      <c r="B206" s="237"/>
      <c r="C206" s="216"/>
      <c r="D206" s="216"/>
      <c r="E206" s="216"/>
      <c r="F206" s="236" t="s">
        <v>47</v>
      </c>
      <c r="G206" s="216"/>
      <c r="H206" s="330" t="s">
        <v>1107</v>
      </c>
      <c r="I206" s="330"/>
      <c r="J206" s="330"/>
      <c r="K206" s="258"/>
    </row>
    <row r="207" spans="2:11" s="1" customFormat="1" ht="15" customHeight="1" x14ac:dyDescent="0.2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s="1" customFormat="1" ht="15" customHeight="1" x14ac:dyDescent="0.2">
      <c r="B208" s="237"/>
      <c r="C208" s="216" t="s">
        <v>1048</v>
      </c>
      <c r="D208" s="216"/>
      <c r="E208" s="216"/>
      <c r="F208" s="236" t="s">
        <v>80</v>
      </c>
      <c r="G208" s="216"/>
      <c r="H208" s="330" t="s">
        <v>1108</v>
      </c>
      <c r="I208" s="330"/>
      <c r="J208" s="330"/>
      <c r="K208" s="258"/>
    </row>
    <row r="209" spans="2:11" s="1" customFormat="1" ht="15" customHeight="1" x14ac:dyDescent="0.2">
      <c r="B209" s="237"/>
      <c r="C209" s="243"/>
      <c r="D209" s="216"/>
      <c r="E209" s="216"/>
      <c r="F209" s="236" t="s">
        <v>943</v>
      </c>
      <c r="G209" s="216"/>
      <c r="H209" s="330" t="s">
        <v>944</v>
      </c>
      <c r="I209" s="330"/>
      <c r="J209" s="330"/>
      <c r="K209" s="258"/>
    </row>
    <row r="210" spans="2:11" s="1" customFormat="1" ht="15" customHeight="1" x14ac:dyDescent="0.2">
      <c r="B210" s="237"/>
      <c r="C210" s="216"/>
      <c r="D210" s="216"/>
      <c r="E210" s="216"/>
      <c r="F210" s="236" t="s">
        <v>941</v>
      </c>
      <c r="G210" s="216"/>
      <c r="H210" s="330" t="s">
        <v>1109</v>
      </c>
      <c r="I210" s="330"/>
      <c r="J210" s="330"/>
      <c r="K210" s="258"/>
    </row>
    <row r="211" spans="2:11" s="1" customFormat="1" ht="15" customHeight="1" x14ac:dyDescent="0.2">
      <c r="B211" s="275"/>
      <c r="C211" s="243"/>
      <c r="D211" s="243"/>
      <c r="E211" s="243"/>
      <c r="F211" s="236" t="s">
        <v>945</v>
      </c>
      <c r="G211" s="222"/>
      <c r="H211" s="329" t="s">
        <v>946</v>
      </c>
      <c r="I211" s="329"/>
      <c r="J211" s="329"/>
      <c r="K211" s="276"/>
    </row>
    <row r="212" spans="2:11" s="1" customFormat="1" ht="15" customHeight="1" x14ac:dyDescent="0.2">
      <c r="B212" s="275"/>
      <c r="C212" s="243"/>
      <c r="D212" s="243"/>
      <c r="E212" s="243"/>
      <c r="F212" s="236" t="s">
        <v>947</v>
      </c>
      <c r="G212" s="222"/>
      <c r="H212" s="329" t="s">
        <v>1110</v>
      </c>
      <c r="I212" s="329"/>
      <c r="J212" s="329"/>
      <c r="K212" s="276"/>
    </row>
    <row r="213" spans="2:11" s="1" customFormat="1" ht="15" customHeight="1" x14ac:dyDescent="0.2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s="1" customFormat="1" ht="15" customHeight="1" x14ac:dyDescent="0.2">
      <c r="B214" s="275"/>
      <c r="C214" s="216" t="s">
        <v>1072</v>
      </c>
      <c r="D214" s="243"/>
      <c r="E214" s="243"/>
      <c r="F214" s="236">
        <v>1</v>
      </c>
      <c r="G214" s="222"/>
      <c r="H214" s="329" t="s">
        <v>1111</v>
      </c>
      <c r="I214" s="329"/>
      <c r="J214" s="329"/>
      <c r="K214" s="276"/>
    </row>
    <row r="215" spans="2:11" s="1" customFormat="1" ht="15" customHeight="1" x14ac:dyDescent="0.2">
      <c r="B215" s="275"/>
      <c r="C215" s="243"/>
      <c r="D215" s="243"/>
      <c r="E215" s="243"/>
      <c r="F215" s="236">
        <v>2</v>
      </c>
      <c r="G215" s="222"/>
      <c r="H215" s="329" t="s">
        <v>1112</v>
      </c>
      <c r="I215" s="329"/>
      <c r="J215" s="329"/>
      <c r="K215" s="276"/>
    </row>
    <row r="216" spans="2:11" s="1" customFormat="1" ht="15" customHeight="1" x14ac:dyDescent="0.2">
      <c r="B216" s="275"/>
      <c r="C216" s="243"/>
      <c r="D216" s="243"/>
      <c r="E216" s="243"/>
      <c r="F216" s="236">
        <v>3</v>
      </c>
      <c r="G216" s="222"/>
      <c r="H216" s="329" t="s">
        <v>1113</v>
      </c>
      <c r="I216" s="329"/>
      <c r="J216" s="329"/>
      <c r="K216" s="276"/>
    </row>
    <row r="217" spans="2:11" s="1" customFormat="1" ht="15" customHeight="1" x14ac:dyDescent="0.2">
      <c r="B217" s="275"/>
      <c r="C217" s="243"/>
      <c r="D217" s="243"/>
      <c r="E217" s="243"/>
      <c r="F217" s="236">
        <v>4</v>
      </c>
      <c r="G217" s="222"/>
      <c r="H217" s="329" t="s">
        <v>1114</v>
      </c>
      <c r="I217" s="329"/>
      <c r="J217" s="329"/>
      <c r="K217" s="276"/>
    </row>
    <row r="218" spans="2:11" s="1" customFormat="1" ht="12.75" customHeight="1" x14ac:dyDescent="0.2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SO-04 - Modernizace sociá...</vt:lpstr>
      <vt:lpstr>Pokyny pro vyplnění</vt:lpstr>
      <vt:lpstr>'Rekapitulace stavby'!Názvy_tisku</vt:lpstr>
      <vt:lpstr>'SO-04 - Modernizace sociá...'!Názvy_tisku</vt:lpstr>
      <vt:lpstr>'Pokyny pro vyplnění'!Oblast_tisku</vt:lpstr>
      <vt:lpstr>'Rekapitulace stavby'!Oblast_tisku</vt:lpstr>
      <vt:lpstr>'SO-04 - Modernizace sociá...'!Oblast_tisku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Petr2</cp:lastModifiedBy>
  <dcterms:created xsi:type="dcterms:W3CDTF">2020-06-22T15:30:19Z</dcterms:created>
  <dcterms:modified xsi:type="dcterms:W3CDTF">2020-06-24T06:42:17Z</dcterms:modified>
</cp:coreProperties>
</file>